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yuriria 2024\PARA PUBLICAR 2024\PRIMER TRIMESTRE 2024\disciplina financiera\"/>
    </mc:Choice>
  </mc:AlternateContent>
  <bookViews>
    <workbookView xWindow="0" yWindow="0" windowWidth="23040" windowHeight="9072" activeTab="6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0" l="1"/>
  <c r="D10" i="10"/>
  <c r="D60" i="9"/>
  <c r="G60" i="9" s="1"/>
  <c r="G59" i="9"/>
  <c r="D59" i="9"/>
  <c r="D58" i="9"/>
  <c r="G58" i="9" s="1"/>
  <c r="D57" i="9"/>
  <c r="G57" i="9" s="1"/>
  <c r="D56" i="9"/>
  <c r="G56" i="9" s="1"/>
  <c r="D55" i="9"/>
  <c r="G55" i="9" s="1"/>
  <c r="D54" i="9"/>
  <c r="D53" i="9" s="1"/>
  <c r="D52" i="9"/>
  <c r="G52" i="9" s="1"/>
  <c r="D51" i="9"/>
  <c r="G51" i="9" s="1"/>
  <c r="G50" i="9"/>
  <c r="D50" i="9"/>
  <c r="D49" i="9"/>
  <c r="G49" i="9" s="1"/>
  <c r="G48" i="9"/>
  <c r="D48" i="9"/>
  <c r="D47" i="9"/>
  <c r="G47" i="9" s="1"/>
  <c r="G46" i="9"/>
  <c r="D46" i="9"/>
  <c r="D45" i="9"/>
  <c r="G45" i="9" s="1"/>
  <c r="B53" i="9"/>
  <c r="C53" i="9"/>
  <c r="E53" i="9"/>
  <c r="F53" i="9"/>
  <c r="G36" i="9"/>
  <c r="D36" i="9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G28" i="9"/>
  <c r="D28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F10" i="9"/>
  <c r="E10" i="9"/>
  <c r="C10" i="9"/>
  <c r="B10" i="9"/>
  <c r="C62" i="8"/>
  <c r="D62" i="8"/>
  <c r="E62" i="8"/>
  <c r="F62" i="8"/>
  <c r="G62" i="8"/>
  <c r="B62" i="8"/>
  <c r="B76" i="8" s="1"/>
  <c r="G9" i="8"/>
  <c r="F9" i="8"/>
  <c r="E9" i="8"/>
  <c r="D9" i="8"/>
  <c r="C9" i="8"/>
  <c r="B9" i="8"/>
  <c r="D74" i="8"/>
  <c r="G74" i="8" s="1"/>
  <c r="D73" i="8"/>
  <c r="G73" i="8" s="1"/>
  <c r="D72" i="8"/>
  <c r="G72" i="8" s="1"/>
  <c r="D71" i="8"/>
  <c r="G71" i="8" s="1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C103" i="7"/>
  <c r="D103" i="7"/>
  <c r="E103" i="7"/>
  <c r="F103" i="7"/>
  <c r="D92" i="7"/>
  <c r="D91" i="7"/>
  <c r="D90" i="7"/>
  <c r="D89" i="7"/>
  <c r="D88" i="7"/>
  <c r="D87" i="7"/>
  <c r="D86" i="7"/>
  <c r="B18" i="7"/>
  <c r="D26" i="7"/>
  <c r="D25" i="7"/>
  <c r="D24" i="7"/>
  <c r="D23" i="7"/>
  <c r="D22" i="7"/>
  <c r="D21" i="7"/>
  <c r="D20" i="7"/>
  <c r="D19" i="7"/>
  <c r="D145" i="7"/>
  <c r="D134" i="7"/>
  <c r="D124" i="7"/>
  <c r="D122" i="7"/>
  <c r="D121" i="7"/>
  <c r="D120" i="7"/>
  <c r="D119" i="7"/>
  <c r="D118" i="7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F93" i="7"/>
  <c r="E93" i="7"/>
  <c r="D93" i="7"/>
  <c r="C93" i="7"/>
  <c r="B93" i="7"/>
  <c r="D102" i="7"/>
  <c r="D101" i="7"/>
  <c r="D100" i="7"/>
  <c r="D99" i="7"/>
  <c r="D98" i="7"/>
  <c r="D97" i="7"/>
  <c r="D96" i="7"/>
  <c r="D95" i="7"/>
  <c r="D94" i="7"/>
  <c r="D82" i="7"/>
  <c r="D81" i="7"/>
  <c r="D80" i="7"/>
  <c r="D79" i="7"/>
  <c r="D78" i="7"/>
  <c r="D77" i="7"/>
  <c r="D76" i="7"/>
  <c r="D74" i="7"/>
  <c r="D70" i="7"/>
  <c r="D61" i="7"/>
  <c r="D60" i="7"/>
  <c r="D59" i="7"/>
  <c r="D57" i="7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7" i="7"/>
  <c r="D36" i="7"/>
  <c r="D35" i="7"/>
  <c r="D34" i="7"/>
  <c r="D33" i="7"/>
  <c r="D32" i="7"/>
  <c r="D31" i="7"/>
  <c r="D30" i="7"/>
  <c r="D29" i="7"/>
  <c r="D27" i="7"/>
  <c r="D17" i="7"/>
  <c r="D16" i="7"/>
  <c r="D15" i="7"/>
  <c r="D14" i="7"/>
  <c r="D13" i="7"/>
  <c r="D12" i="7"/>
  <c r="D11" i="7"/>
  <c r="G54" i="9" l="1"/>
  <c r="G53" i="9" s="1"/>
  <c r="D10" i="9"/>
  <c r="G11" i="9"/>
  <c r="G10" i="9" s="1"/>
  <c r="D73" i="6" l="1"/>
  <c r="D53" i="6"/>
  <c r="D52" i="6"/>
  <c r="D51" i="6"/>
  <c r="D50" i="6"/>
  <c r="D49" i="6"/>
  <c r="D48" i="6"/>
  <c r="D47" i="6"/>
  <c r="D4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9" i="6"/>
  <c r="D15" i="6"/>
  <c r="D14" i="6"/>
  <c r="D13" i="6"/>
  <c r="D12" i="6"/>
  <c r="D11" i="6"/>
  <c r="D10" i="6"/>
  <c r="F10" i="3" l="1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B71" i="9"/>
  <c r="B61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85" i="7"/>
  <c r="B75" i="7"/>
  <c r="B71" i="7"/>
  <c r="B62" i="7"/>
  <c r="B58" i="7"/>
  <c r="B48" i="7"/>
  <c r="B38" i="7"/>
  <c r="B2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F76" i="8" l="1"/>
  <c r="E76" i="8"/>
  <c r="E84" i="7"/>
  <c r="G28" i="7"/>
  <c r="C9" i="7"/>
  <c r="E65" i="6"/>
  <c r="C65" i="6"/>
  <c r="F65" i="6"/>
  <c r="C41" i="6"/>
  <c r="D41" i="6"/>
  <c r="G28" i="6"/>
  <c r="E79" i="2"/>
  <c r="F79" i="2"/>
  <c r="E59" i="2"/>
  <c r="E81" i="2" s="1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G77" i="9" s="1"/>
  <c r="D76" i="8"/>
  <c r="C76" i="8"/>
  <c r="G76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65" i="6" s="1"/>
  <c r="G16" i="6"/>
  <c r="G41" i="6" s="1"/>
  <c r="G37" i="6"/>
  <c r="E77" i="9" l="1"/>
  <c r="D77" i="9"/>
  <c r="E159" i="7"/>
  <c r="F159" i="7"/>
  <c r="B159" i="7"/>
  <c r="C159" i="7"/>
  <c r="G9" i="7"/>
  <c r="E70" i="6"/>
  <c r="B70" i="6"/>
  <c r="C70" i="6"/>
  <c r="C11" i="5"/>
  <c r="C8" i="5" s="1"/>
  <c r="C21" i="5" s="1"/>
  <c r="C23" i="5" s="1"/>
  <c r="C25" i="5" s="1"/>
  <c r="C33" i="5" s="1"/>
  <c r="B11" i="5"/>
  <c r="B8" i="5" s="1"/>
  <c r="B21" i="5" s="1"/>
  <c r="B23" i="5" s="1"/>
  <c r="B25" i="5" s="1"/>
  <c r="B33" i="5" s="1"/>
  <c r="D11" i="5"/>
  <c r="D8" i="5" s="1"/>
  <c r="D21" i="5" s="1"/>
  <c r="D23" i="5" s="1"/>
  <c r="D25" i="5" s="1"/>
  <c r="D33" i="5" s="1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<sst xmlns="http://schemas.openxmlformats.org/spreadsheetml/2006/main" count="1071" uniqueCount="646">
  <si>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</si>
  <si>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</si>
  <si>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</si>
  <si>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</si>
  <si>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</si>
  <si>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</si>
  <si>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</si>
  <si>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</si>
  <si>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</si>
  <si>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</si>
  <si>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</si>
  <si>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</si>
  <si>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</si>
  <si>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</si>
  <si>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</si>
  <si>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</si>
  <si>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</si>
  <si>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</si>
  <si>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</si>
  <si>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</si>
  <si>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</si>
  <si>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</si>
  <si>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</si>
  <si>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</si>
  <si>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</si>
  <si>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</si>
  <si>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</si>
  <si>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</si>
  <si>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</si>
  <si>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</si>
  <si>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</si>
  <si>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</si>
  <si>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</si>
  <si>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</si>
  <si>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</si>
  <si>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</si>
  <si>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</si>
  <si>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</si>
  <si>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</si>
  <si>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</si>
  <si>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</si>
  <si>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</si>
  <si>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</si>
  <si>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</si>
  <si>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</si>
  <si>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</si>
  <si>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</si>
  <si>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</si>
  <si>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</si>
  <si>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</si>
  <si>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</si>
  <si>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</si>
  <si>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</si>
  <si>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</si>
  <si>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</si>
  <si>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</si>
  <si>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</si>
  <si>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</si>
  <si>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</si>
  <si>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</si>
  <si>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</si>
  <si>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</si>
  <si>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</si>
  <si>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</si>
  <si>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</si>
  <si>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</si>
  <si>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</si>
  <si>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</si>
  <si>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</si>
  <si>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</si>
  <si>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</si>
  <si>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</si>
  <si>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</si>
  <si>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</si>
  <si>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</si>
  <si>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</si>
  <si>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</si>
  <si>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</si>
  <si>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</si>
  <si>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</si>
  <si>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</si>
  <si>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</si>
  <si>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</si>
  <si>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</si>
  <si>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</si>
  <si>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</si>
  <si>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</si>
  <si>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</si>
  <si>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</si>
  <si>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</si>
  <si>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</si>
  <si>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</si>
  <si>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</si>
  <si>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</si>
  <si>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</si>
  <si>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</si>
  <si>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</si>
  <si>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</si>
  <si>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</si>
  <si>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</si>
  <si>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</si>
  <si>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</si>
  <si>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</si>
  <si>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</si>
  <si>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</si>
  <si>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</si>
  <si>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</si>
  <si>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</si>
  <si>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</si>
  <si>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</si>
  <si>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</si>
  <si>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</si>
  <si>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</si>
  <si>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</si>
  <si>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</si>
  <si>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</si>
  <si>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</si>
  <si>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</si>
  <si>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</si>
  <si>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</si>
  <si>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</si>
  <si>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</si>
  <si>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</si>
  <si>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</si>
  <si>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</si>
  <si>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</si>
  <si>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</si>
  <si>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</si>
  <si>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</si>
  <si>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</si>
  <si>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</si>
  <si>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</si>
  <si>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</si>
  <si>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</si>
  <si>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</si>
  <si>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</si>
  <si>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</si>
  <si>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</si>
  <si>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</si>
  <si>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</si>
  <si>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</si>
  <si>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</si>
  <si>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</si>
  <si>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</si>
  <si>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</si>
  <si>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</si>
  <si>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</si>
  <si>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</si>
  <si>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</si>
  <si>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</si>
  <si>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</si>
  <si>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</si>
  <si>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</si>
  <si>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</si>
  <si>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</si>
  <si>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</si>
  <si>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</si>
  <si>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</si>
  <si>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</si>
  <si>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</si>
  <si>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</si>
  <si>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</si>
  <si>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</si>
  <si>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</si>
  <si>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</si>
  <si>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</si>
  <si>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</si>
  <si>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</si>
  <si>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</si>
  <si>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</si>
  <si>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</si>
  <si>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</si>
  <si>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</si>
  <si>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</si>
  <si>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</si>
  <si>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</si>
  <si>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</si>
  <si>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</si>
  <si>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</si>
  <si>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</si>
  <si>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</si>
  <si>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</si>
  <si>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</si>
  <si>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</si>
  <si>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</si>
  <si>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</si>
  <si>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</si>
  <si>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</si>
  <si>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</si>
  <si>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</si>
  <si>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</si>
  <si>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</si>
  <si>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</si>
  <si>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</si>
  <si>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</si>
  <si>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</si>
  <si>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</si>
  <si>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</si>
  <si>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</si>
  <si>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</si>
  <si>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</si>
  <si>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</si>
  <si>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</si>
  <si>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</si>
  <si>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</si>
  <si>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</si>
  <si>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</si>
  <si>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</si>
  <si>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</si>
  <si>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</si>
  <si>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</si>
  <si>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</si>
  <si>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</si>
  <si>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</si>
  <si>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</si>
  <si>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</si>
  <si>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</si>
  <si>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</si>
  <si>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</si>
  <si>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</si>
  <si>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</si>
  <si>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</si>
  <si>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</si>
  <si>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</si>
  <si>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</si>
  <si>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</si>
  <si>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</si>
  <si>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</si>
  <si>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</si>
  <si>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</si>
  <si>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</si>
  <si>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</si>
  <si>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</si>
  <si>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</si>
  <si>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</si>
  <si>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</si>
  <si>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</si>
  <si>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</si>
  <si>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</si>
  <si>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</si>
  <si>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</si>
  <si>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</si>
  <si>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</si>
  <si>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</si>
  <si>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</si>
  <si>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</si>
  <si>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</si>
  <si>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</si>
  <si>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</si>
  <si>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</si>
  <si>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</si>
  <si>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</si>
  <si>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</si>
  <si>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</si>
  <si>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</si>
  <si>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</si>
  <si>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</si>
  <si>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</si>
  <si>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</si>
  <si>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</si>
  <si>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</si>
  <si>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</si>
  <si>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</si>
  <si>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</si>
  <si>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</si>
  <si>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</si>
  <si>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</si>
  <si>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</si>
  <si>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</si>
  <si>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</si>
  <si>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</si>
  <si>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</si>
  <si>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</si>
  <si>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</si>
  <si>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</si>
  <si>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</si>
  <si>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</si>
  <si>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</si>
  <si>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</si>
  <si>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</si>
  <si>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</si>
  <si>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</si>
  <si>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</si>
  <si>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</si>
  <si>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</si>
  <si>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</si>
  <si>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</si>
  <si>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</si>
  <si>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</si>
  <si>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</si>
  <si>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</si>
  <si>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</si>
  <si>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</si>
  <si>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</si>
  <si>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</si>
  <si>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</si>
  <si>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</si>
  <si>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</si>
  <si>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</si>
  <si>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</si>
  <si>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</si>
  <si>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</si>
  <si>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</si>
  <si>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</si>
  <si>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</si>
  <si>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</si>
  <si>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</si>
  <si>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</si>
  <si>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</si>
  <si>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</si>
  <si>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</si>
  <si>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</si>
  <si>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</si>
  <si>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</si>
  <si>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</si>
  <si>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</si>
  <si>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</si>
  <si>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</si>
  <si>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</si>
  <si>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</si>
  <si>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</si>
  <si>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</si>
  <si>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</si>
  <si>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</si>
  <si>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</si>
  <si>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</si>
  <si>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</si>
  <si>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</si>
  <si>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</si>
  <si>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</si>
  <si>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</si>
  <si>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</si>
  <si>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</si>
  <si>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</si>
  <si>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</si>
  <si>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</si>
  <si>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</si>
  <si>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</si>
  <si>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</si>
  <si>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</si>
  <si>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</si>
  <si>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</si>
  <si>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</si>
  <si>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</si>
  <si>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</si>
  <si>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</si>
  <si>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</si>
  <si>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</si>
  <si>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</si>
  <si>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</si>
  <si>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</si>
  <si>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</si>
  <si>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</si>
  <si>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</si>
  <si>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</si>
  <si>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</si>
  <si>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</si>
  <si>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</si>
  <si>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</si>
  <si>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</si>
  <si>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</si>
  <si>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</si>
  <si>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</si>
  <si>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</si>
  <si>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</si>
  <si>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</si>
  <si>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</si>
  <si>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</si>
  <si>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</si>
  <si>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</si>
  <si>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</si>
  <si>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</si>
  <si>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</si>
  <si>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</si>
  <si>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</si>
  <si>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</si>
  <si>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</si>
  <si>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</si>
  <si>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</si>
  <si>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</si>
  <si>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</si>
  <si>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</si>
  <si>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</si>
  <si>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</si>
  <si>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</si>
  <si>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</si>
  <si>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</si>
  <si>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</si>
  <si>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</si>
  <si>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</si>
  <si>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</si>
  <si>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</si>
  <si>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</si>
  <si>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</si>
  <si>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</si>
  <si>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</si>
  <si>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</si>
  <si>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</si>
  <si>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</si>
  <si>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</si>
  <si>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</si>
  <si>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</si>
  <si>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</si>
  <si>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</si>
  <si>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</si>
  <si>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</si>
  <si>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</si>
  <si>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</si>
  <si>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</si>
  <si>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</si>
  <si>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</si>
  <si>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</si>
  <si>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</si>
  <si>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</si>
  <si>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</si>
  <si>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</si>
  <si>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</si>
  <si>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</si>
  <si>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</si>
  <si>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</si>
  <si>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</si>
  <si>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</si>
  <si>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</si>
  <si>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</si>
  <si>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</si>
  <si>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</si>
  <si>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</si>
  <si>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</si>
  <si>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</si>
  <si>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</si>
  <si>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</si>
  <si>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</si>
  <si>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</si>
  <si>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</si>
  <si>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</si>
  <si>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</si>
  <si>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</si>
  <si>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</si>
  <si>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</si>
  <si>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</si>
  <si>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</si>
  <si>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</si>
  <si>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</si>
  <si>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</si>
  <si>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</si>
  <si>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</si>
  <si>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</si>
  <si>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</si>
  <si>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</si>
  <si>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</si>
  <si>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</si>
  <si>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</si>
  <si>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</si>
  <si>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</si>
  <si>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</si>
  <si>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</si>
  <si>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</si>
  <si>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</si>
  <si>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</si>
  <si>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</si>
  <si>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</si>
  <si>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</si>
  <si>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</si>
  <si>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</si>
  <si>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</si>
  <si>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</si>
  <si>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</si>
  <si>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</si>
  <si>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</si>
  <si>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</si>
  <si>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</si>
  <si>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</si>
  <si>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</si>
  <si>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</si>
  <si>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</si>
  <si>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</si>
  <si>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</si>
  <si>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</si>
  <si>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</si>
  <si>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</si>
  <si>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</si>
  <si>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</si>
  <si>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</si>
  <si>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</si>
  <si>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</si>
  <si>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</si>
  <si>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</si>
  <si>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</si>
  <si>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</si>
  <si>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</si>
  <si>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</si>
  <si>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</si>
  <si>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</si>
  <si>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</si>
  <si>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</si>
  <si>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</si>
  <si>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</si>
  <si>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</si>
  <si>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</si>
  <si>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</si>
  <si>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</si>
  <si>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</si>
  <si>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</si>
  <si>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</si>
  <si>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</si>
  <si>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</si>
  <si>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</si>
  <si>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</si>
  <si>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</si>
  <si>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</si>
  <si>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</si>
  <si>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</si>
  <si>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</si>
  <si>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</si>
  <si>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</si>
  <si>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</si>
  <si>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</si>
  <si>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</si>
  <si>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</si>
  <si>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</si>
  <si>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</si>
  <si>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</si>
  <si>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</si>
  <si>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</si>
  <si>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</si>
  <si>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</si>
  <si>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</si>
  <si>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</si>
  <si>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</si>
  <si>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</si>
  <si>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</si>
  <si>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</si>
  <si>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</si>
  <si>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</si>
  <si>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</si>
  <si>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</si>
  <si>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</si>
  <si>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</si>
  <si>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</si>
  <si>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</si>
  <si>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</si>
  <si>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</si>
  <si>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</si>
  <si>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</si>
  <si>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</si>
  <si>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</si>
  <si>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</si>
  <si>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</si>
  <si>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</si>
  <si>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</si>
  <si>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</si>
  <si>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</si>
  <si>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</si>
  <si>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</si>
  <si>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</si>
  <si>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</si>
  <si>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</si>
  <si>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</si>
  <si>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</si>
  <si>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</si>
  <si>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</si>
  <si>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</si>
  <si>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</si>
  <si>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</si>
  <si>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</si>
  <si>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</si>
  <si>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</si>
  <si>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</si>
  <si>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</si>
  <si>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</si>
  <si>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</si>
  <si>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</si>
  <si>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</si>
  <si>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</si>
  <si>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</si>
  <si>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</si>
  <si>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</si>
  <si>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</si>
  <si>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</si>
  <si>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</si>
  <si>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</si>
  <si>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</si>
  <si>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</si>
  <si>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</si>
  <si>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</si>
  <si>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</si>
  <si>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</si>
  <si>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</si>
  <si>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</si>
  <si>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</si>
  <si>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</si>
  <si>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</si>
  <si>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</si>
  <si>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</si>
  <si>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Yuriria, Guanajuato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</si>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</sst>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3" fillId="0" borderId="14" xfId="0" applyFont="1" applyFill="1" applyBorder="1" applyAlignment="1">
      <alignment vertical="center"/>
    </xf>
    <xf numFmtId="43" fontId="0" fillId="0" borderId="14" xfId="1" applyFont="1" applyFill="1" applyBorder="1" applyAlignment="1">
      <alignment vertical="center"/>
    </xf>
    <xf numFmtId="43" fontId="2" fillId="0" borderId="13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zoomScale="75" zoomScaleNormal="75" workbookViewId="0">
      <selection activeCell="E69" sqref="E69:F7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78" t="s">
        <v>0</v>
      </c>
      <c r="B1" s="179"/>
      <c r="C1" s="179"/>
      <c r="D1" s="179"/>
      <c r="E1" s="179"/>
      <c r="F1" s="180"/>
    </row>
    <row r="2" spans="1:6" ht="15" customHeight="1" x14ac:dyDescent="0.3">
      <c r="A2" s="110" t="s">
        <v>594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589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35438598.560000002</v>
      </c>
      <c r="C9" s="47">
        <f>SUM(C10:C16)</f>
        <v>9634991.3800000008</v>
      </c>
      <c r="D9" s="46" t="s">
        <v>10</v>
      </c>
      <c r="E9" s="47">
        <f>SUM(E10:E18)</f>
        <v>17941307.670000002</v>
      </c>
      <c r="F9" s="47">
        <f>SUM(F10:F18)</f>
        <v>26098416.600000001</v>
      </c>
    </row>
    <row r="10" spans="1:6" x14ac:dyDescent="0.3">
      <c r="A10" s="48" t="s">
        <v>11</v>
      </c>
      <c r="B10" s="160">
        <v>0</v>
      </c>
      <c r="C10" s="160">
        <v>0</v>
      </c>
      <c r="D10" s="48" t="s">
        <v>12</v>
      </c>
      <c r="E10" s="160">
        <v>75303.399999999994</v>
      </c>
      <c r="F10" s="160">
        <v>94103.4</v>
      </c>
    </row>
    <row r="11" spans="1:6" x14ac:dyDescent="0.3">
      <c r="A11" s="48" t="s">
        <v>13</v>
      </c>
      <c r="B11" s="160">
        <v>35438598.560000002</v>
      </c>
      <c r="C11" s="160">
        <v>9634991.3800000008</v>
      </c>
      <c r="D11" s="48" t="s">
        <v>14</v>
      </c>
      <c r="E11" s="160">
        <v>3223484.6</v>
      </c>
      <c r="F11" s="160">
        <v>11047076.42</v>
      </c>
    </row>
    <row r="12" spans="1:6" x14ac:dyDescent="0.3">
      <c r="A12" s="48" t="s">
        <v>15</v>
      </c>
      <c r="B12" s="160">
        <v>0</v>
      </c>
      <c r="C12" s="160">
        <v>0</v>
      </c>
      <c r="D12" s="48" t="s">
        <v>16</v>
      </c>
      <c r="E12" s="160">
        <v>5447002.5199999996</v>
      </c>
      <c r="F12" s="160">
        <v>7293777.75</v>
      </c>
    </row>
    <row r="13" spans="1:6" x14ac:dyDescent="0.3">
      <c r="A13" s="48" t="s">
        <v>17</v>
      </c>
      <c r="B13" s="160">
        <v>0</v>
      </c>
      <c r="C13" s="160">
        <v>0</v>
      </c>
      <c r="D13" s="48" t="s">
        <v>18</v>
      </c>
      <c r="E13" s="160">
        <v>0</v>
      </c>
      <c r="F13" s="160">
        <v>0</v>
      </c>
    </row>
    <row r="14" spans="1:6" x14ac:dyDescent="0.3">
      <c r="A14" s="48" t="s">
        <v>19</v>
      </c>
      <c r="B14" s="160">
        <v>0</v>
      </c>
      <c r="C14" s="160">
        <v>0</v>
      </c>
      <c r="D14" s="48" t="s">
        <v>20</v>
      </c>
      <c r="E14" s="160">
        <v>655460.14</v>
      </c>
      <c r="F14" s="160">
        <v>1093835.1399999999</v>
      </c>
    </row>
    <row r="15" spans="1:6" x14ac:dyDescent="0.3">
      <c r="A15" s="48" t="s">
        <v>21</v>
      </c>
      <c r="B15" s="160">
        <v>0</v>
      </c>
      <c r="C15" s="160">
        <v>0</v>
      </c>
      <c r="D15" s="48" t="s">
        <v>22</v>
      </c>
      <c r="E15" s="160">
        <v>0</v>
      </c>
      <c r="F15" s="160">
        <v>0</v>
      </c>
    </row>
    <row r="16" spans="1:6" x14ac:dyDescent="0.3">
      <c r="A16" s="48" t="s">
        <v>23</v>
      </c>
      <c r="B16" s="160">
        <v>0</v>
      </c>
      <c r="C16" s="160">
        <v>0</v>
      </c>
      <c r="D16" s="48" t="s">
        <v>24</v>
      </c>
      <c r="E16" s="160">
        <v>4586693.76</v>
      </c>
      <c r="F16" s="160">
        <v>5363218.99</v>
      </c>
    </row>
    <row r="17" spans="1:6" x14ac:dyDescent="0.3">
      <c r="A17" s="46" t="s">
        <v>25</v>
      </c>
      <c r="B17" s="47">
        <f>SUM(B18:B24)</f>
        <v>17486058.419999998</v>
      </c>
      <c r="C17" s="47">
        <f>SUM(C18:C24)</f>
        <v>8599905.7300000004</v>
      </c>
      <c r="D17" s="48" t="s">
        <v>26</v>
      </c>
      <c r="E17" s="160">
        <v>0</v>
      </c>
      <c r="F17" s="160">
        <v>0</v>
      </c>
    </row>
    <row r="18" spans="1:6" x14ac:dyDescent="0.3">
      <c r="A18" s="48" t="s">
        <v>27</v>
      </c>
      <c r="B18" s="160">
        <v>7235454.3799999999</v>
      </c>
      <c r="C18" s="160">
        <v>2450673.94</v>
      </c>
      <c r="D18" s="48" t="s">
        <v>28</v>
      </c>
      <c r="E18" s="160">
        <v>3953363.25</v>
      </c>
      <c r="F18" s="160">
        <v>1206404.8999999999</v>
      </c>
    </row>
    <row r="19" spans="1:6" x14ac:dyDescent="0.3">
      <c r="A19" s="48" t="s">
        <v>29</v>
      </c>
      <c r="B19" s="160">
        <v>123067.35</v>
      </c>
      <c r="C19" s="160">
        <v>161008.43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31</v>
      </c>
      <c r="B20" s="160">
        <v>570034.80000000005</v>
      </c>
      <c r="C20" s="160">
        <v>171410.03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160">
        <v>7046707.6699999999</v>
      </c>
      <c r="C21" s="160">
        <v>3336019.11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160">
        <v>30000</v>
      </c>
      <c r="C22" s="160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160">
        <v>0</v>
      </c>
      <c r="C23" s="160">
        <v>0</v>
      </c>
      <c r="D23" s="46" t="s">
        <v>38</v>
      </c>
      <c r="E23" s="47">
        <f>E24+E25</f>
        <v>5703068.5199999996</v>
      </c>
      <c r="F23" s="47">
        <f>F24+F25</f>
        <v>-4500000</v>
      </c>
    </row>
    <row r="24" spans="1:6" x14ac:dyDescent="0.3">
      <c r="A24" s="48" t="s">
        <v>39</v>
      </c>
      <c r="B24" s="160">
        <v>2480794.2200000002</v>
      </c>
      <c r="C24" s="160">
        <v>2480794.2200000002</v>
      </c>
      <c r="D24" s="48" t="s">
        <v>40</v>
      </c>
      <c r="E24" s="160">
        <v>5703068.5199999996</v>
      </c>
      <c r="F24" s="160">
        <v>-4500000</v>
      </c>
    </row>
    <row r="25" spans="1:6" x14ac:dyDescent="0.3">
      <c r="A25" s="46" t="s">
        <v>41</v>
      </c>
      <c r="B25" s="47">
        <f>SUM(B26:B30)</f>
        <v>24572210.720000003</v>
      </c>
      <c r="C25" s="47">
        <f>SUM(C26:C30)</f>
        <v>11613811.43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160">
        <v>7390860.7999999998</v>
      </c>
      <c r="C26" s="160">
        <v>2426180.2999999998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160">
        <v>105484.5</v>
      </c>
      <c r="C27" s="160">
        <v>105484.5</v>
      </c>
      <c r="D27" s="46" t="s">
        <v>46</v>
      </c>
      <c r="E27" s="47">
        <f>SUM(E28:E30)</f>
        <v>-7.75</v>
      </c>
      <c r="F27" s="47">
        <f>SUM(F28:F30)</f>
        <v>-7.75</v>
      </c>
    </row>
    <row r="28" spans="1:6" x14ac:dyDescent="0.3">
      <c r="A28" s="48" t="s">
        <v>47</v>
      </c>
      <c r="B28" s="160">
        <v>0</v>
      </c>
      <c r="C28" s="160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160">
        <v>17075865.420000002</v>
      </c>
      <c r="C29" s="160">
        <v>9082146.6300000008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160">
        <v>-7.75</v>
      </c>
      <c r="F30" s="160">
        <v>-7.75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77496867.700000003</v>
      </c>
      <c r="C47" s="4">
        <f>C9+C17+C25+C31+C37+C38+C41</f>
        <v>29848708.539999999</v>
      </c>
      <c r="D47" s="2" t="s">
        <v>84</v>
      </c>
      <c r="E47" s="4">
        <f>E9+E19+E23+E26+E27+E31+E38+E42</f>
        <v>23644368.440000001</v>
      </c>
      <c r="F47" s="4">
        <f>F9+F19+F23+F26+F27+F31+F38+F42</f>
        <v>21598408.850000001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160">
        <v>222107852.97999999</v>
      </c>
      <c r="C52" s="160">
        <v>200004961.61000001</v>
      </c>
      <c r="D52" s="46" t="s">
        <v>92</v>
      </c>
      <c r="E52" s="160">
        <v>3208182.82</v>
      </c>
      <c r="F52" s="160">
        <v>18312274.18</v>
      </c>
    </row>
    <row r="53" spans="1:6" x14ac:dyDescent="0.3">
      <c r="A53" s="46" t="s">
        <v>93</v>
      </c>
      <c r="B53" s="160">
        <v>95041767.409999996</v>
      </c>
      <c r="C53" s="160">
        <v>95007232.409999996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160">
        <v>1992341.23</v>
      </c>
      <c r="C54" s="160">
        <v>1992341.23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160">
        <v>-53826124.719999999</v>
      </c>
      <c r="C55" s="160">
        <v>-53826124.719999999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160">
        <v>8724839.8499999996</v>
      </c>
      <c r="C56" s="160">
        <v>8724839.8499999996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3208182.82</v>
      </c>
      <c r="F57" s="4">
        <f>SUM(F50:F55)</f>
        <v>18312274.18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f>E47+E57</f>
        <v>26852551.260000002</v>
      </c>
      <c r="F59" s="4">
        <f>F47+F57</f>
        <v>39910683.030000001</v>
      </c>
    </row>
    <row r="60" spans="1:6" x14ac:dyDescent="0.3">
      <c r="A60" s="3" t="s">
        <v>104</v>
      </c>
      <c r="B60" s="4">
        <f>SUM(B50:B58)</f>
        <v>274040676.75</v>
      </c>
      <c r="C60" s="4">
        <f>SUM(C50:C58)</f>
        <v>251903250.38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351537544.44999999</v>
      </c>
      <c r="C62" s="4">
        <f>SUM(C47+C60)</f>
        <v>281751958.92000002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1097110.4300000002</v>
      </c>
      <c r="F63" s="47">
        <f>SUM(F64:F66)</f>
        <v>1097110.4300000002</v>
      </c>
    </row>
    <row r="64" spans="1:6" x14ac:dyDescent="0.3">
      <c r="A64" s="45"/>
      <c r="B64" s="45"/>
      <c r="C64" s="45"/>
      <c r="D64" s="46" t="s">
        <v>108</v>
      </c>
      <c r="E64" s="160">
        <v>-869567.44</v>
      </c>
      <c r="F64" s="160">
        <v>-869567.44</v>
      </c>
    </row>
    <row r="65" spans="1:6" x14ac:dyDescent="0.3">
      <c r="A65" s="45"/>
      <c r="B65" s="45"/>
      <c r="C65" s="45"/>
      <c r="D65" s="50" t="s">
        <v>109</v>
      </c>
      <c r="E65" s="160">
        <v>1966677.87</v>
      </c>
      <c r="F65" s="160">
        <v>1966677.87</v>
      </c>
    </row>
    <row r="66" spans="1:6" x14ac:dyDescent="0.3">
      <c r="A66" s="45"/>
      <c r="B66" s="45"/>
      <c r="C66" s="45"/>
      <c r="D66" s="46" t="s">
        <v>110</v>
      </c>
      <c r="E66" s="160">
        <v>0</v>
      </c>
      <c r="F66" s="160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323587882.75999999</v>
      </c>
      <c r="F68" s="47">
        <f>SUM(F69:F73)</f>
        <v>240744165.46000001</v>
      </c>
    </row>
    <row r="69" spans="1:6" x14ac:dyDescent="0.3">
      <c r="A69" s="53"/>
      <c r="B69" s="45"/>
      <c r="C69" s="45"/>
      <c r="D69" s="46" t="s">
        <v>112</v>
      </c>
      <c r="E69" s="160">
        <v>82907954.290000007</v>
      </c>
      <c r="F69" s="160">
        <v>87125997.920000002</v>
      </c>
    </row>
    <row r="70" spans="1:6" x14ac:dyDescent="0.3">
      <c r="A70" s="53"/>
      <c r="B70" s="45"/>
      <c r="C70" s="45"/>
      <c r="D70" s="46" t="s">
        <v>113</v>
      </c>
      <c r="E70" s="160">
        <v>246540728.63</v>
      </c>
      <c r="F70" s="160">
        <v>159478967.69999999</v>
      </c>
    </row>
    <row r="71" spans="1:6" x14ac:dyDescent="0.3">
      <c r="A71" s="53"/>
      <c r="B71" s="45"/>
      <c r="C71" s="45"/>
      <c r="D71" s="46" t="s">
        <v>114</v>
      </c>
      <c r="E71" s="160">
        <v>-5860800.1600000001</v>
      </c>
      <c r="F71" s="160">
        <v>-5860800.1600000001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324684993.19</v>
      </c>
      <c r="F79" s="4">
        <f>F63+F68+F75</f>
        <v>241841275.89000002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351537544.44999999</v>
      </c>
      <c r="F81" s="4">
        <f>F59+F79</f>
        <v>281751958.92000002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1:F45 B57:C62 B9:C9 B17:C17 B25:C25 B30:C51 E9:F9 E19:F23 E25:F29 E50:F51 E53:F63 E67:F68 E72:F8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32" fitToHeight="0" orientation="landscape" horizontalDpi="1200" verticalDpi="1200" r:id="rId1"/>
  <ignoredErrors>
    <ignoredError sqref="B9:C9 E9:F9 B48:C51 B32:C46 B47 B17:C17 B25:C25 B30:C30 B57:C62 E19:F23 E25:F29 E31:F51 E53:F63 E67:F68 E72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439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440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x14ac:dyDescent="0.3">
      <c r="A5" s="190" t="s">
        <v>441</v>
      </c>
      <c r="B5" s="191"/>
      <c r="C5" s="191"/>
      <c r="D5" s="191"/>
      <c r="E5" s="191"/>
      <c r="F5" s="191"/>
      <c r="G5" s="192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555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559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560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486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570</v>
      </c>
      <c r="B20" s="75"/>
      <c r="C20" s="75"/>
      <c r="D20" s="75"/>
      <c r="E20" s="75"/>
      <c r="F20" s="75"/>
      <c r="G20" s="75"/>
    </row>
    <row r="21" spans="1:7" x14ac:dyDescent="0.3">
      <c r="A21" s="3" t="s">
        <v>563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565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570</v>
      </c>
      <c r="B27" s="76"/>
      <c r="C27" s="76"/>
      <c r="D27" s="76"/>
      <c r="E27" s="76"/>
      <c r="F27" s="76"/>
      <c r="G27" s="76"/>
    </row>
    <row r="28" spans="1:7" x14ac:dyDescent="0.3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570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569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458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459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x14ac:dyDescent="0.3">
      <c r="A5" s="190" t="s">
        <v>441</v>
      </c>
      <c r="B5" s="191"/>
      <c r="C5" s="191"/>
      <c r="D5" s="191"/>
      <c r="E5" s="191"/>
      <c r="F5" s="191"/>
      <c r="G5" s="192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461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573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574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471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573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574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575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570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473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474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475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584</v>
      </c>
    </row>
    <row r="39" spans="1:7" x14ac:dyDescent="0.3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499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500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570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582</v>
      </c>
    </row>
    <row r="32" spans="1:7" x14ac:dyDescent="0.3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87" t="s">
        <v>503</v>
      </c>
      <c r="B1" s="179"/>
      <c r="C1" s="179"/>
      <c r="D1" s="179"/>
      <c r="E1" s="179"/>
      <c r="F1" s="179"/>
    </row>
    <row r="2" spans="1:6" x14ac:dyDescent="0.3">
      <c r="A2" s="199" t="str">
        <f>'Formato 1'!A2</f>
        <v>Municipio de Yuriria, Guanajuato</v>
      </c>
      <c r="B2" s="200"/>
      <c r="C2" s="200"/>
      <c r="D2" s="200"/>
      <c r="E2" s="200"/>
      <c r="F2" s="201"/>
    </row>
    <row r="3" spans="1:6" x14ac:dyDescent="0.3">
      <c r="A3" s="196" t="s">
        <v>504</v>
      </c>
      <c r="B3" s="197"/>
      <c r="C3" s="197"/>
      <c r="D3" s="197"/>
      <c r="E3" s="197"/>
      <c r="F3" s="198"/>
    </row>
    <row r="4" spans="1:6" ht="28.8" x14ac:dyDescent="0.3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3">
      <c r="A5" s="143" t="s">
        <v>510</v>
      </c>
      <c r="B5" s="148"/>
      <c r="C5" s="148"/>
      <c r="D5" s="148"/>
      <c r="E5" s="148"/>
      <c r="F5" s="148"/>
    </row>
    <row r="6" spans="1:6" x14ac:dyDescent="0.3">
      <c r="A6" s="146" t="s">
        <v>511</v>
      </c>
      <c r="B6" s="145"/>
      <c r="C6" s="145"/>
      <c r="D6" s="145"/>
      <c r="E6" s="145"/>
      <c r="F6" s="145"/>
    </row>
    <row r="7" spans="1:6" ht="15.75" customHeight="1" x14ac:dyDescent="0.3">
      <c r="A7" s="146" t="s">
        <v>512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513</v>
      </c>
      <c r="B9" s="145"/>
      <c r="C9" s="145"/>
      <c r="D9" s="145"/>
      <c r="E9" s="145"/>
      <c r="F9" s="145"/>
    </row>
    <row r="10" spans="1:6" x14ac:dyDescent="0.3">
      <c r="A10" s="146" t="s">
        <v>514</v>
      </c>
      <c r="B10" s="155"/>
      <c r="C10" s="155"/>
      <c r="D10" s="155"/>
      <c r="E10" s="155"/>
      <c r="F10" s="155"/>
    </row>
    <row r="11" spans="1:6" x14ac:dyDescent="0.3">
      <c r="A11" s="67" t="s">
        <v>515</v>
      </c>
      <c r="B11" s="155"/>
      <c r="C11" s="155"/>
      <c r="D11" s="155"/>
      <c r="E11" s="155"/>
      <c r="F11" s="155"/>
    </row>
    <row r="12" spans="1:6" x14ac:dyDescent="0.3">
      <c r="A12" s="67" t="s">
        <v>516</v>
      </c>
      <c r="B12" s="155"/>
      <c r="C12" s="155"/>
      <c r="D12" s="155"/>
      <c r="E12" s="155"/>
      <c r="F12" s="155"/>
    </row>
    <row r="13" spans="1:6" x14ac:dyDescent="0.3">
      <c r="A13" s="67" t="s">
        <v>517</v>
      </c>
      <c r="B13" s="155"/>
      <c r="C13" s="155"/>
      <c r="D13" s="155"/>
      <c r="E13" s="155"/>
      <c r="F13" s="155"/>
    </row>
    <row r="14" spans="1:6" x14ac:dyDescent="0.3">
      <c r="A14" s="146" t="s">
        <v>518</v>
      </c>
      <c r="B14" s="155"/>
      <c r="C14" s="155"/>
      <c r="D14" s="155"/>
      <c r="E14" s="155"/>
      <c r="F14" s="155"/>
    </row>
    <row r="15" spans="1:6" x14ac:dyDescent="0.3">
      <c r="A15" s="67" t="s">
        <v>515</v>
      </c>
      <c r="B15" s="155"/>
      <c r="C15" s="155"/>
      <c r="D15" s="155"/>
      <c r="E15" s="155"/>
      <c r="F15" s="155"/>
    </row>
    <row r="16" spans="1:6" x14ac:dyDescent="0.3">
      <c r="A16" s="67" t="s">
        <v>516</v>
      </c>
      <c r="B16" s="156"/>
      <c r="C16" s="156"/>
      <c r="D16" s="156"/>
      <c r="E16" s="156"/>
      <c r="F16" s="156"/>
    </row>
    <row r="17" spans="1:6" x14ac:dyDescent="0.3">
      <c r="A17" s="67" t="s">
        <v>517</v>
      </c>
      <c r="B17" s="157"/>
      <c r="C17" s="157"/>
      <c r="D17" s="157"/>
      <c r="E17" s="157"/>
      <c r="F17" s="157"/>
    </row>
    <row r="18" spans="1:6" x14ac:dyDescent="0.3">
      <c r="A18" s="146" t="s">
        <v>519</v>
      </c>
      <c r="B18" s="157"/>
      <c r="C18" s="157"/>
      <c r="D18" s="157"/>
      <c r="E18" s="157"/>
      <c r="F18" s="157"/>
    </row>
    <row r="19" spans="1:6" x14ac:dyDescent="0.3">
      <c r="A19" s="146" t="s">
        <v>520</v>
      </c>
      <c r="B19" s="157"/>
      <c r="C19" s="157"/>
      <c r="D19" s="157"/>
      <c r="E19" s="157"/>
      <c r="F19" s="157"/>
    </row>
    <row r="20" spans="1:6" x14ac:dyDescent="0.3">
      <c r="A20" s="146" t="s">
        <v>521</v>
      </c>
      <c r="B20" s="158"/>
      <c r="C20" s="158"/>
      <c r="D20" s="158"/>
      <c r="E20" s="158"/>
      <c r="F20" s="158"/>
    </row>
    <row r="21" spans="1:6" x14ac:dyDescent="0.3">
      <c r="A21" s="146" t="s">
        <v>522</v>
      </c>
      <c r="B21" s="158"/>
      <c r="C21" s="158"/>
      <c r="D21" s="158"/>
      <c r="E21" s="158"/>
      <c r="F21" s="158"/>
    </row>
    <row r="22" spans="1:6" x14ac:dyDescent="0.3">
      <c r="A22" s="146" t="s">
        <v>523</v>
      </c>
      <c r="B22" s="158"/>
      <c r="C22" s="158"/>
      <c r="D22" s="158"/>
      <c r="E22" s="158"/>
      <c r="F22" s="158"/>
    </row>
    <row r="23" spans="1:6" x14ac:dyDescent="0.3">
      <c r="A23" s="146" t="s">
        <v>524</v>
      </c>
      <c r="B23" s="158"/>
      <c r="C23" s="158"/>
      <c r="D23" s="158"/>
      <c r="E23" s="158"/>
      <c r="F23" s="158"/>
    </row>
    <row r="24" spans="1:6" x14ac:dyDescent="0.3">
      <c r="A24" s="146" t="s">
        <v>525</v>
      </c>
      <c r="B24" s="150"/>
      <c r="C24" s="150"/>
      <c r="D24" s="150"/>
      <c r="E24" s="150"/>
      <c r="F24" s="150"/>
    </row>
    <row r="25" spans="1:6" x14ac:dyDescent="0.3">
      <c r="A25" s="146" t="s">
        <v>526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527</v>
      </c>
      <c r="B27" s="149"/>
      <c r="C27" s="149"/>
      <c r="D27" s="149"/>
      <c r="E27" s="149"/>
      <c r="F27" s="149"/>
    </row>
    <row r="28" spans="1:6" x14ac:dyDescent="0.3">
      <c r="A28" s="146" t="s">
        <v>528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529</v>
      </c>
      <c r="B30" s="53"/>
      <c r="C30" s="53"/>
      <c r="D30" s="53"/>
      <c r="E30" s="53"/>
      <c r="F30" s="53"/>
    </row>
    <row r="31" spans="1:6" x14ac:dyDescent="0.3">
      <c r="A31" s="154" t="s">
        <v>514</v>
      </c>
      <c r="B31" s="91"/>
      <c r="C31" s="91"/>
      <c r="D31" s="91"/>
      <c r="E31" s="91"/>
      <c r="F31" s="91"/>
    </row>
    <row r="32" spans="1:6" x14ac:dyDescent="0.3">
      <c r="A32" s="154" t="s">
        <v>518</v>
      </c>
      <c r="B32" s="91"/>
      <c r="C32" s="91"/>
      <c r="D32" s="91"/>
      <c r="E32" s="91"/>
      <c r="F32" s="91"/>
    </row>
    <row r="33" spans="1:6" x14ac:dyDescent="0.3">
      <c r="A33" s="154" t="s">
        <v>530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531</v>
      </c>
      <c r="B35" s="53"/>
      <c r="C35" s="53"/>
      <c r="D35" s="53"/>
      <c r="E35" s="53"/>
      <c r="F35" s="53"/>
    </row>
    <row r="36" spans="1:6" x14ac:dyDescent="0.3">
      <c r="A36" s="154" t="s">
        <v>532</v>
      </c>
      <c r="B36" s="53"/>
      <c r="C36" s="53"/>
      <c r="D36" s="53"/>
      <c r="E36" s="53"/>
      <c r="F36" s="53"/>
    </row>
    <row r="37" spans="1:6" x14ac:dyDescent="0.3">
      <c r="A37" s="154" t="s">
        <v>533</v>
      </c>
      <c r="B37" s="53"/>
      <c r="C37" s="53"/>
      <c r="D37" s="53"/>
      <c r="E37" s="53"/>
      <c r="F37" s="53"/>
    </row>
    <row r="38" spans="1:6" x14ac:dyDescent="0.3">
      <c r="A38" s="154" t="s">
        <v>534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535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536</v>
      </c>
      <c r="B42" s="53"/>
      <c r="C42" s="53"/>
      <c r="D42" s="53"/>
      <c r="E42" s="53"/>
      <c r="F42" s="53"/>
    </row>
    <row r="43" spans="1:6" x14ac:dyDescent="0.3">
      <c r="A43" s="154" t="s">
        <v>537</v>
      </c>
      <c r="B43" s="91"/>
      <c r="C43" s="91"/>
      <c r="D43" s="91"/>
      <c r="E43" s="91"/>
      <c r="F43" s="91"/>
    </row>
    <row r="44" spans="1:6" x14ac:dyDescent="0.3">
      <c r="A44" s="154" t="s">
        <v>538</v>
      </c>
      <c r="B44" s="91"/>
      <c r="C44" s="91"/>
      <c r="D44" s="91"/>
      <c r="E44" s="91"/>
      <c r="F44" s="91"/>
    </row>
    <row r="45" spans="1:6" x14ac:dyDescent="0.3">
      <c r="A45" s="154" t="s">
        <v>539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540</v>
      </c>
      <c r="B47" s="53"/>
      <c r="C47" s="53"/>
      <c r="D47" s="53"/>
      <c r="E47" s="53"/>
      <c r="F47" s="53"/>
    </row>
    <row r="48" spans="1:6" x14ac:dyDescent="0.3">
      <c r="A48" s="154" t="s">
        <v>538</v>
      </c>
      <c r="B48" s="91"/>
      <c r="C48" s="91"/>
      <c r="D48" s="91"/>
      <c r="E48" s="91"/>
      <c r="F48" s="91"/>
    </row>
    <row r="49" spans="1:6" x14ac:dyDescent="0.3">
      <c r="A49" s="154" t="s">
        <v>539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541</v>
      </c>
      <c r="B51" s="53"/>
      <c r="C51" s="53"/>
      <c r="D51" s="53"/>
      <c r="E51" s="53"/>
      <c r="F51" s="53"/>
    </row>
    <row r="52" spans="1:6" x14ac:dyDescent="0.3">
      <c r="A52" s="154" t="s">
        <v>538</v>
      </c>
      <c r="B52" s="91"/>
      <c r="C52" s="91"/>
      <c r="D52" s="91"/>
      <c r="E52" s="91"/>
      <c r="F52" s="91"/>
    </row>
    <row r="53" spans="1:6" x14ac:dyDescent="0.3">
      <c r="A53" s="154" t="s">
        <v>539</v>
      </c>
      <c r="B53" s="91"/>
      <c r="C53" s="91"/>
      <c r="D53" s="91"/>
      <c r="E53" s="91"/>
      <c r="F53" s="91"/>
    </row>
    <row r="54" spans="1:6" x14ac:dyDescent="0.3">
      <c r="A54" s="154" t="s">
        <v>542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543</v>
      </c>
      <c r="B56" s="53"/>
      <c r="C56" s="53"/>
      <c r="D56" s="53"/>
      <c r="E56" s="53"/>
      <c r="F56" s="53"/>
    </row>
    <row r="57" spans="1:6" x14ac:dyDescent="0.3">
      <c r="A57" s="154" t="s">
        <v>538</v>
      </c>
      <c r="B57" s="91"/>
      <c r="C57" s="91"/>
      <c r="D57" s="91"/>
      <c r="E57" s="91"/>
      <c r="F57" s="91"/>
    </row>
    <row r="58" spans="1:6" x14ac:dyDescent="0.3">
      <c r="A58" s="154" t="s">
        <v>539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544</v>
      </c>
      <c r="B60" s="53"/>
      <c r="C60" s="53"/>
      <c r="D60" s="53"/>
      <c r="E60" s="53"/>
      <c r="F60" s="53"/>
    </row>
    <row r="61" spans="1:6" x14ac:dyDescent="0.3">
      <c r="A61" s="154" t="s">
        <v>545</v>
      </c>
      <c r="B61" s="141"/>
      <c r="C61" s="141"/>
      <c r="D61" s="141"/>
      <c r="E61" s="141"/>
      <c r="F61" s="141"/>
    </row>
    <row r="62" spans="1:6" x14ac:dyDescent="0.3">
      <c r="A62" s="154" t="s">
        <v>546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547</v>
      </c>
      <c r="B64" s="141"/>
      <c r="C64" s="141"/>
      <c r="D64" s="141"/>
      <c r="E64" s="141"/>
      <c r="F64" s="141"/>
    </row>
    <row r="65" spans="1:6" x14ac:dyDescent="0.3">
      <c r="A65" s="154" t="s">
        <v>548</v>
      </c>
      <c r="B65" s="141"/>
      <c r="C65" s="141"/>
      <c r="D65" s="141"/>
      <c r="E65" s="141"/>
      <c r="F65" s="141"/>
    </row>
    <row r="66" spans="1:6" x14ac:dyDescent="0.3">
      <c r="A66" s="154" t="s">
        <v>549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204" t="s">
        <v>439</v>
      </c>
      <c r="B1" s="204"/>
      <c r="C1" s="204"/>
      <c r="D1" s="204"/>
      <c r="E1" s="204"/>
      <c r="F1" s="204"/>
      <c r="G1" s="204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31" t="s">
        <v>440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441</v>
      </c>
      <c r="B5" s="132"/>
      <c r="C5" s="132"/>
      <c r="D5" s="132"/>
      <c r="E5" s="132"/>
      <c r="F5" s="132"/>
      <c r="G5" s="133"/>
    </row>
    <row r="6" spans="1:7" x14ac:dyDescent="0.3">
      <c r="A6" s="202" t="s">
        <v>442</v>
      </c>
      <c r="B6" s="36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83.25" customHeight="1" x14ac:dyDescent="0.3">
      <c r="A7" s="203"/>
      <c r="B7" s="70" t="s">
        <v>443</v>
      </c>
      <c r="C7" s="203"/>
      <c r="D7" s="203"/>
      <c r="E7" s="203"/>
      <c r="F7" s="203"/>
      <c r="G7" s="203"/>
    </row>
    <row r="8" spans="1:7" ht="28.8" x14ac:dyDescent="0.3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05" t="s">
        <v>458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459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441</v>
      </c>
      <c r="B5" s="114"/>
      <c r="C5" s="114"/>
      <c r="D5" s="114"/>
      <c r="E5" s="114"/>
      <c r="F5" s="114"/>
      <c r="G5" s="115"/>
    </row>
    <row r="6" spans="1:7" x14ac:dyDescent="0.3">
      <c r="A6" s="206" t="s">
        <v>460</v>
      </c>
      <c r="B6" s="36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57.75" customHeight="1" x14ac:dyDescent="0.3">
      <c r="A7" s="207"/>
      <c r="B7" s="37" t="s">
        <v>443</v>
      </c>
      <c r="C7" s="203"/>
      <c r="D7" s="203"/>
      <c r="E7" s="203"/>
      <c r="F7" s="203"/>
      <c r="G7" s="203"/>
    </row>
    <row r="8" spans="1:7" x14ac:dyDescent="0.3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05" t="s">
        <v>474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475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9" t="s">
        <v>442</v>
      </c>
      <c r="B5" s="210">
        <v>2017</v>
      </c>
      <c r="C5" s="210">
        <f>+B5+1</f>
        <v>2018</v>
      </c>
      <c r="D5" s="210">
        <f>+C5+1</f>
        <v>2019</v>
      </c>
      <c r="E5" s="210">
        <f>+D5+1</f>
        <v>2020</v>
      </c>
      <c r="F5" s="210">
        <f>+E5+1</f>
        <v>2021</v>
      </c>
      <c r="G5" s="36">
        <f>+F5+1</f>
        <v>2022</v>
      </c>
    </row>
    <row r="6" spans="1:7" ht="30.6" x14ac:dyDescent="0.3">
      <c r="A6" s="186"/>
      <c r="B6" s="211"/>
      <c r="C6" s="211"/>
      <c r="D6" s="211"/>
      <c r="E6" s="211"/>
      <c r="F6" s="211"/>
      <c r="G6" s="37" t="s">
        <v>476</v>
      </c>
    </row>
    <row r="7" spans="1:7" x14ac:dyDescent="0.3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208" t="s">
        <v>497</v>
      </c>
      <c r="B39" s="208"/>
      <c r="C39" s="208"/>
      <c r="D39" s="208"/>
      <c r="E39" s="208"/>
      <c r="F39" s="208"/>
      <c r="G39" s="208"/>
    </row>
    <row r="40" spans="1:7" x14ac:dyDescent="0.3">
      <c r="A40" s="208" t="s">
        <v>498</v>
      </c>
      <c r="B40" s="208"/>
      <c r="C40" s="208"/>
      <c r="D40" s="208"/>
      <c r="E40" s="208"/>
      <c r="F40" s="208"/>
      <c r="G40" s="2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05" t="s">
        <v>499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500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12" t="s">
        <v>460</v>
      </c>
      <c r="B5" s="210">
        <v>2017</v>
      </c>
      <c r="C5" s="210">
        <f>+B5+1</f>
        <v>2018</v>
      </c>
      <c r="D5" s="210">
        <f>+C5+1</f>
        <v>2019</v>
      </c>
      <c r="E5" s="210">
        <f>+D5+1</f>
        <v>2020</v>
      </c>
      <c r="F5" s="210">
        <f>+E5+1</f>
        <v>2021</v>
      </c>
      <c r="G5" s="36">
        <v>2022</v>
      </c>
    </row>
    <row r="6" spans="1:7" ht="48.75" customHeight="1" x14ac:dyDescent="0.3">
      <c r="A6" s="213"/>
      <c r="B6" s="211"/>
      <c r="C6" s="211"/>
      <c r="D6" s="211"/>
      <c r="E6" s="211"/>
      <c r="F6" s="211"/>
      <c r="G6" s="37" t="s">
        <v>501</v>
      </c>
    </row>
    <row r="7" spans="1:7" x14ac:dyDescent="0.3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208" t="s">
        <v>497</v>
      </c>
      <c r="B32" s="208"/>
      <c r="C32" s="208"/>
      <c r="D32" s="208"/>
      <c r="E32" s="208"/>
      <c r="F32" s="208"/>
      <c r="G32" s="208"/>
    </row>
    <row r="33" spans="1:7" x14ac:dyDescent="0.3">
      <c r="A33" s="208" t="s">
        <v>498</v>
      </c>
      <c r="B33" s="208"/>
      <c r="C33" s="208"/>
      <c r="D33" s="208"/>
      <c r="E33" s="208"/>
      <c r="F33" s="208"/>
      <c r="G33" s="2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14" t="s">
        <v>503</v>
      </c>
      <c r="B1" s="214"/>
      <c r="C1" s="214"/>
      <c r="D1" s="214"/>
      <c r="E1" s="214"/>
      <c r="F1" s="214"/>
    </row>
    <row r="2" spans="1:6" ht="20.100000000000001" customHeight="1" x14ac:dyDescent="0.3">
      <c r="A2" s="110" t="str">
        <f>'Formato 1'!A2</f>
        <v>Municipio de Yuriria, Guanajuato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504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3">
      <c r="A5" s="18" t="s">
        <v>510</v>
      </c>
      <c r="B5" s="53"/>
      <c r="C5" s="53"/>
      <c r="D5" s="53"/>
      <c r="E5" s="53"/>
      <c r="F5" s="53"/>
    </row>
    <row r="6" spans="1:6" ht="28.8" x14ac:dyDescent="0.3">
      <c r="A6" s="59" t="s">
        <v>511</v>
      </c>
      <c r="B6" s="60"/>
      <c r="C6" s="60"/>
      <c r="D6" s="60"/>
      <c r="E6" s="60"/>
      <c r="F6" s="60"/>
    </row>
    <row r="7" spans="1:6" ht="14.4" x14ac:dyDescent="0.3">
      <c r="A7" s="59" t="s">
        <v>512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513</v>
      </c>
      <c r="B9" s="45"/>
      <c r="C9" s="45"/>
      <c r="D9" s="45"/>
      <c r="E9" s="45"/>
      <c r="F9" s="45"/>
    </row>
    <row r="10" spans="1:6" ht="14.4" x14ac:dyDescent="0.3">
      <c r="A10" s="59" t="s">
        <v>514</v>
      </c>
      <c r="B10" s="60"/>
      <c r="C10" s="60"/>
      <c r="D10" s="60"/>
      <c r="E10" s="60"/>
      <c r="F10" s="60"/>
    </row>
    <row r="11" spans="1:6" ht="14.4" x14ac:dyDescent="0.3">
      <c r="A11" s="80" t="s">
        <v>515</v>
      </c>
      <c r="B11" s="60"/>
      <c r="C11" s="60"/>
      <c r="D11" s="60"/>
      <c r="E11" s="60"/>
      <c r="F11" s="60"/>
    </row>
    <row r="12" spans="1:6" ht="14.4" x14ac:dyDescent="0.3">
      <c r="A12" s="80" t="s">
        <v>516</v>
      </c>
      <c r="B12" s="60"/>
      <c r="C12" s="60"/>
      <c r="D12" s="60"/>
      <c r="E12" s="60"/>
      <c r="F12" s="60"/>
    </row>
    <row r="13" spans="1:6" ht="14.4" x14ac:dyDescent="0.3">
      <c r="A13" s="80" t="s">
        <v>517</v>
      </c>
      <c r="B13" s="60"/>
      <c r="C13" s="60"/>
      <c r="D13" s="60"/>
      <c r="E13" s="60"/>
      <c r="F13" s="60"/>
    </row>
    <row r="14" spans="1:6" ht="14.4" x14ac:dyDescent="0.3">
      <c r="A14" s="59" t="s">
        <v>518</v>
      </c>
      <c r="B14" s="60"/>
      <c r="C14" s="60"/>
      <c r="D14" s="60"/>
      <c r="E14" s="60"/>
      <c r="F14" s="60"/>
    </row>
    <row r="15" spans="1:6" ht="14.4" x14ac:dyDescent="0.3">
      <c r="A15" s="80" t="s">
        <v>515</v>
      </c>
      <c r="B15" s="60"/>
      <c r="C15" s="60"/>
      <c r="D15" s="60"/>
      <c r="E15" s="60"/>
      <c r="F15" s="60"/>
    </row>
    <row r="16" spans="1:6" ht="14.4" x14ac:dyDescent="0.3">
      <c r="A16" s="80" t="s">
        <v>516</v>
      </c>
      <c r="B16" s="60"/>
      <c r="C16" s="60"/>
      <c r="D16" s="60"/>
      <c r="E16" s="60"/>
      <c r="F16" s="60"/>
    </row>
    <row r="17" spans="1:6" ht="14.4" x14ac:dyDescent="0.3">
      <c r="A17" s="80" t="s">
        <v>517</v>
      </c>
      <c r="B17" s="60"/>
      <c r="C17" s="60"/>
      <c r="D17" s="60"/>
      <c r="E17" s="60"/>
      <c r="F17" s="60"/>
    </row>
    <row r="18" spans="1:6" ht="14.4" x14ac:dyDescent="0.3">
      <c r="A18" s="59" t="s">
        <v>519</v>
      </c>
      <c r="B18" s="122"/>
      <c r="C18" s="60"/>
      <c r="D18" s="60"/>
      <c r="E18" s="60"/>
      <c r="F18" s="60"/>
    </row>
    <row r="19" spans="1:6" ht="14.4" x14ac:dyDescent="0.3">
      <c r="A19" s="59" t="s">
        <v>520</v>
      </c>
      <c r="B19" s="60"/>
      <c r="C19" s="60"/>
      <c r="D19" s="60"/>
      <c r="E19" s="60"/>
      <c r="F19" s="60"/>
    </row>
    <row r="20" spans="1:6" ht="14.4" x14ac:dyDescent="0.3">
      <c r="A20" s="59" t="s">
        <v>521</v>
      </c>
      <c r="B20" s="123"/>
      <c r="C20" s="123"/>
      <c r="D20" s="123"/>
      <c r="E20" s="123"/>
      <c r="F20" s="123"/>
    </row>
    <row r="21" spans="1:6" ht="28.8" x14ac:dyDescent="0.3">
      <c r="A21" s="59" t="s">
        <v>522</v>
      </c>
      <c r="B21" s="123"/>
      <c r="C21" s="123"/>
      <c r="D21" s="123"/>
      <c r="E21" s="123"/>
      <c r="F21" s="123"/>
    </row>
    <row r="22" spans="1:6" ht="28.8" x14ac:dyDescent="0.3">
      <c r="A22" s="59" t="s">
        <v>523</v>
      </c>
      <c r="B22" s="123"/>
      <c r="C22" s="123"/>
      <c r="D22" s="123"/>
      <c r="E22" s="123"/>
      <c r="F22" s="123"/>
    </row>
    <row r="23" spans="1:6" ht="14.4" x14ac:dyDescent="0.3">
      <c r="A23" s="59" t="s">
        <v>524</v>
      </c>
      <c r="B23" s="123"/>
      <c r="C23" s="123"/>
      <c r="D23" s="123"/>
      <c r="E23" s="123"/>
      <c r="F23" s="123"/>
    </row>
    <row r="24" spans="1:6" ht="14.4" x14ac:dyDescent="0.3">
      <c r="A24" s="59" t="s">
        <v>525</v>
      </c>
      <c r="B24" s="124"/>
      <c r="C24" s="60"/>
      <c r="D24" s="60"/>
      <c r="E24" s="60"/>
      <c r="F24" s="60"/>
    </row>
    <row r="25" spans="1:6" ht="14.4" x14ac:dyDescent="0.3">
      <c r="A25" s="59" t="s">
        <v>526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527</v>
      </c>
      <c r="B27" s="45"/>
      <c r="C27" s="45"/>
      <c r="D27" s="45"/>
      <c r="E27" s="45"/>
      <c r="F27" s="45"/>
    </row>
    <row r="28" spans="1:6" ht="14.4" x14ac:dyDescent="0.3">
      <c r="A28" s="59" t="s">
        <v>528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529</v>
      </c>
      <c r="B30" s="45"/>
      <c r="C30" s="45"/>
      <c r="D30" s="45"/>
      <c r="E30" s="45"/>
      <c r="F30" s="45"/>
    </row>
    <row r="31" spans="1:6" ht="14.4" x14ac:dyDescent="0.3">
      <c r="A31" s="59" t="s">
        <v>514</v>
      </c>
      <c r="B31" s="60"/>
      <c r="C31" s="60"/>
      <c r="D31" s="60"/>
      <c r="E31" s="60"/>
      <c r="F31" s="60"/>
    </row>
    <row r="32" spans="1:6" ht="14.4" x14ac:dyDescent="0.3">
      <c r="A32" s="59" t="s">
        <v>518</v>
      </c>
      <c r="B32" s="60"/>
      <c r="C32" s="60"/>
      <c r="D32" s="60"/>
      <c r="E32" s="60"/>
      <c r="F32" s="60"/>
    </row>
    <row r="33" spans="1:6" ht="14.4" x14ac:dyDescent="0.3">
      <c r="A33" s="59" t="s">
        <v>530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531</v>
      </c>
      <c r="B35" s="45"/>
      <c r="C35" s="45"/>
      <c r="D35" s="45"/>
      <c r="E35" s="45"/>
      <c r="F35" s="45"/>
    </row>
    <row r="36" spans="1:6" ht="14.4" x14ac:dyDescent="0.3">
      <c r="A36" s="59" t="s">
        <v>532</v>
      </c>
      <c r="B36" s="60"/>
      <c r="C36" s="60"/>
      <c r="D36" s="60"/>
      <c r="E36" s="60"/>
      <c r="F36" s="60"/>
    </row>
    <row r="37" spans="1:6" ht="14.4" x14ac:dyDescent="0.3">
      <c r="A37" s="59" t="s">
        <v>533</v>
      </c>
      <c r="B37" s="60"/>
      <c r="C37" s="60"/>
      <c r="D37" s="60"/>
      <c r="E37" s="60"/>
      <c r="F37" s="60"/>
    </row>
    <row r="38" spans="1:6" ht="14.4" x14ac:dyDescent="0.3">
      <c r="A38" s="59" t="s">
        <v>534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535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536</v>
      </c>
      <c r="B42" s="45"/>
      <c r="C42" s="45"/>
      <c r="D42" s="45"/>
      <c r="E42" s="45"/>
      <c r="F42" s="45"/>
    </row>
    <row r="43" spans="1:6" ht="14.4" x14ac:dyDescent="0.3">
      <c r="A43" s="59" t="s">
        <v>537</v>
      </c>
      <c r="B43" s="60"/>
      <c r="C43" s="60"/>
      <c r="D43" s="60"/>
      <c r="E43" s="60"/>
      <c r="F43" s="60"/>
    </row>
    <row r="44" spans="1:6" ht="14.4" x14ac:dyDescent="0.3">
      <c r="A44" s="59" t="s">
        <v>538</v>
      </c>
      <c r="B44" s="60"/>
      <c r="C44" s="60"/>
      <c r="D44" s="60"/>
      <c r="E44" s="60"/>
      <c r="F44" s="60"/>
    </row>
    <row r="45" spans="1:6" ht="14.4" x14ac:dyDescent="0.3">
      <c r="A45" s="59" t="s">
        <v>539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540</v>
      </c>
      <c r="B47" s="45"/>
      <c r="C47" s="45"/>
      <c r="D47" s="45"/>
      <c r="E47" s="45"/>
      <c r="F47" s="45"/>
    </row>
    <row r="48" spans="1:6" ht="14.4" x14ac:dyDescent="0.3">
      <c r="A48" s="59" t="s">
        <v>538</v>
      </c>
      <c r="B48" s="123"/>
      <c r="C48" s="123"/>
      <c r="D48" s="123"/>
      <c r="E48" s="123"/>
      <c r="F48" s="123"/>
    </row>
    <row r="49" spans="1:6" ht="14.4" x14ac:dyDescent="0.3">
      <c r="A49" s="59" t="s">
        <v>539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541</v>
      </c>
      <c r="B51" s="45"/>
      <c r="C51" s="45"/>
      <c r="D51" s="45"/>
      <c r="E51" s="45"/>
      <c r="F51" s="45"/>
    </row>
    <row r="52" spans="1:6" ht="14.4" x14ac:dyDescent="0.3">
      <c r="A52" s="59" t="s">
        <v>538</v>
      </c>
      <c r="B52" s="60"/>
      <c r="C52" s="60"/>
      <c r="D52" s="60"/>
      <c r="E52" s="60"/>
      <c r="F52" s="60"/>
    </row>
    <row r="53" spans="1:6" ht="14.4" x14ac:dyDescent="0.3">
      <c r="A53" s="59" t="s">
        <v>539</v>
      </c>
      <c r="B53" s="60"/>
      <c r="C53" s="60"/>
      <c r="D53" s="60"/>
      <c r="E53" s="60"/>
      <c r="F53" s="60"/>
    </row>
    <row r="54" spans="1:6" ht="14.4" x14ac:dyDescent="0.3">
      <c r="A54" s="59" t="s">
        <v>542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E14" sqref="E14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78" t="s">
        <v>122</v>
      </c>
      <c r="B1" s="179"/>
      <c r="C1" s="179"/>
      <c r="D1" s="179"/>
      <c r="E1" s="179"/>
      <c r="F1" s="179"/>
      <c r="G1" s="179"/>
      <c r="H1" s="180"/>
    </row>
    <row r="2" spans="1:8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2023 y al 31 de Marzo de 2024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39">
        <f t="shared" si="0"/>
        <v>401022.84</v>
      </c>
      <c r="E8" s="39">
        <f t="shared" si="0"/>
        <v>0</v>
      </c>
      <c r="F8" s="39">
        <f t="shared" si="0"/>
        <v>-401022.84</v>
      </c>
      <c r="G8" s="39">
        <f t="shared" si="0"/>
        <v>152064.31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162">
        <f t="shared" si="1"/>
        <v>401022.84</v>
      </c>
      <c r="E9" s="162">
        <f t="shared" si="1"/>
        <v>0</v>
      </c>
      <c r="F9" s="162">
        <f t="shared" si="1"/>
        <v>-401022.84</v>
      </c>
      <c r="G9" s="162">
        <f t="shared" si="1"/>
        <v>152064.31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60">
        <v>401022.84</v>
      </c>
      <c r="E10" s="160">
        <v>0</v>
      </c>
      <c r="F10" s="163">
        <f>B10+C10-D10+E10</f>
        <v>-401022.84</v>
      </c>
      <c r="G10" s="160">
        <v>152064.31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161">
        <v>26098408.850000001</v>
      </c>
      <c r="C18" s="108"/>
      <c r="D18" s="108"/>
      <c r="E18" s="108"/>
      <c r="F18" s="161">
        <v>17941299.920000002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26098408.850000001</v>
      </c>
      <c r="C20" s="4">
        <f t="shared" si="3"/>
        <v>0</v>
      </c>
      <c r="D20" s="4">
        <f t="shared" si="3"/>
        <v>401022.84</v>
      </c>
      <c r="E20" s="4">
        <f t="shared" si="3"/>
        <v>0</v>
      </c>
      <c r="F20" s="4">
        <f t="shared" si="3"/>
        <v>17540277.080000002</v>
      </c>
      <c r="G20" s="4">
        <f t="shared" si="3"/>
        <v>152064.31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81" t="s">
        <v>151</v>
      </c>
      <c r="B33" s="181"/>
      <c r="C33" s="181"/>
      <c r="D33" s="181"/>
      <c r="E33" s="181"/>
      <c r="F33" s="181"/>
      <c r="G33" s="181"/>
      <c r="H33" s="181"/>
    </row>
    <row r="34" spans="1:8" ht="14.4" customHeight="1" x14ac:dyDescent="0.3">
      <c r="A34" s="181"/>
      <c r="B34" s="181"/>
      <c r="C34" s="181"/>
      <c r="D34" s="181"/>
      <c r="E34" s="181"/>
      <c r="F34" s="181"/>
      <c r="G34" s="181"/>
      <c r="H34" s="181"/>
    </row>
    <row r="35" spans="1:8" ht="14.4" customHeight="1" x14ac:dyDescent="0.3">
      <c r="A35" s="181"/>
      <c r="B35" s="181"/>
      <c r="C35" s="181"/>
      <c r="D35" s="181"/>
      <c r="E35" s="181"/>
      <c r="F35" s="181"/>
      <c r="G35" s="181"/>
      <c r="H35" s="181"/>
    </row>
    <row r="36" spans="1:8" ht="14.4" customHeight="1" x14ac:dyDescent="0.3">
      <c r="A36" s="181"/>
      <c r="B36" s="181"/>
      <c r="C36" s="181"/>
      <c r="D36" s="181"/>
      <c r="E36" s="181"/>
      <c r="F36" s="181"/>
      <c r="G36" s="181"/>
      <c r="H36" s="181"/>
    </row>
    <row r="37" spans="1:8" ht="14.4" customHeight="1" x14ac:dyDescent="0.3">
      <c r="A37" s="181"/>
      <c r="B37" s="181"/>
      <c r="C37" s="181"/>
      <c r="D37" s="181"/>
      <c r="E37" s="181"/>
      <c r="F37" s="181"/>
      <c r="G37" s="181"/>
      <c r="H37" s="181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26" scale="50" orientation="landscape" r:id="rId1"/>
  <ignoredErrors>
    <ignoredError sqref="B8:H9 B41:F44 B11:H17 B10:C10 H10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78" t="s">
        <v>162</v>
      </c>
      <c r="B1" s="179"/>
      <c r="C1" s="179"/>
      <c r="D1" s="179"/>
      <c r="E1" s="179"/>
      <c r="F1" s="179"/>
      <c r="G1" s="179"/>
      <c r="H1" s="179"/>
      <c r="I1" s="179"/>
      <c r="J1" s="179"/>
      <c r="K1" s="180"/>
    </row>
    <row r="2" spans="1:11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590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591</v>
      </c>
      <c r="J6" s="1" t="s">
        <v>592</v>
      </c>
      <c r="K6" s="1" t="s">
        <v>593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19" scale="35" fitToWidth="0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E79" sqref="E7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78" t="s">
        <v>183</v>
      </c>
      <c r="B1" s="179"/>
      <c r="C1" s="179"/>
      <c r="D1" s="180"/>
    </row>
    <row r="2" spans="1:4" x14ac:dyDescent="0.3">
      <c r="A2" s="110" t="str">
        <f>'Formato 1'!A2</f>
        <v>Municipio de Yuriria, Guanajuato</v>
      </c>
      <c r="B2" s="111"/>
      <c r="C2" s="111"/>
      <c r="D2" s="112"/>
    </row>
    <row r="3" spans="1:4" x14ac:dyDescent="0.3">
      <c r="A3" s="113" t="s">
        <v>184</v>
      </c>
      <c r="B3" s="114"/>
      <c r="C3" s="114"/>
      <c r="D3" s="115"/>
    </row>
    <row r="4" spans="1:4" x14ac:dyDescent="0.3">
      <c r="A4" s="113" t="str">
        <f>'Formato 3'!A4</f>
        <v>Del 1 de Enero al 31 de Marzo de 2024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4">
        <f>SUM(B9:B11)</f>
        <v>337169011.09000003</v>
      </c>
      <c r="C8" s="14">
        <f>SUM(C9:C11)</f>
        <v>135440293.03999999</v>
      </c>
      <c r="D8" s="14">
        <f>SUM(D9:D11)</f>
        <v>131729603.47999999</v>
      </c>
    </row>
    <row r="9" spans="1:4" x14ac:dyDescent="0.3">
      <c r="A9" s="58" t="s">
        <v>189</v>
      </c>
      <c r="B9" s="164">
        <v>225086354.61000001</v>
      </c>
      <c r="C9" s="164">
        <v>108415743.75</v>
      </c>
      <c r="D9" s="164">
        <v>104705054.19</v>
      </c>
    </row>
    <row r="10" spans="1:4" x14ac:dyDescent="0.3">
      <c r="A10" s="58" t="s">
        <v>190</v>
      </c>
      <c r="B10" s="164">
        <v>122686747.84</v>
      </c>
      <c r="C10" s="164">
        <v>31925572.129999999</v>
      </c>
      <c r="D10" s="164">
        <v>31925572.129999999</v>
      </c>
    </row>
    <row r="11" spans="1:4" x14ac:dyDescent="0.3">
      <c r="A11" s="58" t="s">
        <v>191</v>
      </c>
      <c r="B11" s="165">
        <f>B44</f>
        <v>-10604091.359999999</v>
      </c>
      <c r="C11" s="165">
        <f>C44</f>
        <v>-4901022.84</v>
      </c>
      <c r="D11" s="165">
        <f>D44</f>
        <v>-4901022.84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192</v>
      </c>
      <c r="B13" s="14">
        <f>B14+B15</f>
        <v>337169011.09000003</v>
      </c>
      <c r="C13" s="14">
        <f>C14+C15</f>
        <v>79570787.960000008</v>
      </c>
      <c r="D13" s="14">
        <f>D14+D15</f>
        <v>76064903.980000004</v>
      </c>
    </row>
    <row r="14" spans="1:4" x14ac:dyDescent="0.3">
      <c r="A14" s="58" t="s">
        <v>193</v>
      </c>
      <c r="B14" s="164">
        <v>174472753.84999999</v>
      </c>
      <c r="C14" s="164">
        <v>43089128.07</v>
      </c>
      <c r="D14" s="164">
        <v>42629642.840000004</v>
      </c>
    </row>
    <row r="15" spans="1:4" x14ac:dyDescent="0.3">
      <c r="A15" s="58" t="s">
        <v>194</v>
      </c>
      <c r="B15" s="164">
        <v>162696257.24000001</v>
      </c>
      <c r="C15" s="164">
        <v>36481659.890000001</v>
      </c>
      <c r="D15" s="164">
        <v>33435261.140000001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195</v>
      </c>
      <c r="B17" s="15">
        <v>0</v>
      </c>
      <c r="C17" s="14">
        <f>C18+C19</f>
        <v>20980851.34</v>
      </c>
      <c r="D17" s="14">
        <f>D18+D19</f>
        <v>19216473.420000002</v>
      </c>
    </row>
    <row r="18" spans="1:4" x14ac:dyDescent="0.3">
      <c r="A18" s="58" t="s">
        <v>196</v>
      </c>
      <c r="B18" s="16">
        <v>0</v>
      </c>
      <c r="C18" s="164">
        <v>17239413.48</v>
      </c>
      <c r="D18" s="164">
        <v>15475035.560000001</v>
      </c>
    </row>
    <row r="19" spans="1:4" x14ac:dyDescent="0.3">
      <c r="A19" s="58" t="s">
        <v>197</v>
      </c>
      <c r="B19" s="16">
        <v>0</v>
      </c>
      <c r="C19" s="164">
        <v>3741437.86</v>
      </c>
      <c r="D19" s="164">
        <v>3741437.86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198</v>
      </c>
      <c r="B21" s="14">
        <f>B8-B13+B17</f>
        <v>0</v>
      </c>
      <c r="C21" s="14">
        <f>C8-C13+C17</f>
        <v>76850356.419999987</v>
      </c>
      <c r="D21" s="14">
        <f>D8-D13+D17</f>
        <v>74881172.919999987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199</v>
      </c>
      <c r="B23" s="14">
        <f>B21-B11</f>
        <v>10604091.359999999</v>
      </c>
      <c r="C23" s="14">
        <f>C21-C11</f>
        <v>81751379.25999999</v>
      </c>
      <c r="D23" s="14">
        <f>D21-D11</f>
        <v>79782195.75999999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200</v>
      </c>
      <c r="B25" s="14">
        <f>B23-B17</f>
        <v>10604091.359999999</v>
      </c>
      <c r="C25" s="14">
        <f>C23-C17</f>
        <v>60770527.919999987</v>
      </c>
      <c r="D25" s="14">
        <f>D23-D17</f>
        <v>60565722.339999989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4">
        <f>B30+B31</f>
        <v>200000</v>
      </c>
      <c r="C29" s="4">
        <f>C30+C31</f>
        <v>377064.31</v>
      </c>
      <c r="D29" s="4">
        <f>D30+D31</f>
        <v>377064.31</v>
      </c>
    </row>
    <row r="30" spans="1:4" x14ac:dyDescent="0.3">
      <c r="A30" s="58" t="s">
        <v>205</v>
      </c>
      <c r="B30" s="166">
        <v>200000</v>
      </c>
      <c r="C30" s="166">
        <v>377064.31</v>
      </c>
      <c r="D30" s="166">
        <v>377064.31</v>
      </c>
    </row>
    <row r="31" spans="1:4" x14ac:dyDescent="0.3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207</v>
      </c>
      <c r="B33" s="4">
        <f>B25+B29</f>
        <v>10804091.359999999</v>
      </c>
      <c r="C33" s="4">
        <f>C25+C29</f>
        <v>61147592.229999989</v>
      </c>
      <c r="D33" s="4">
        <f>D25+D29</f>
        <v>60942786.649999991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212</v>
      </c>
      <c r="B40" s="4">
        <f>B41+B42</f>
        <v>10604091.359999999</v>
      </c>
      <c r="C40" s="4">
        <f>C41+C42</f>
        <v>4901022.84</v>
      </c>
      <c r="D40" s="4">
        <f>D41+D42</f>
        <v>4901022.84</v>
      </c>
    </row>
    <row r="41" spans="1:4" x14ac:dyDescent="0.3">
      <c r="A41" s="58" t="s">
        <v>213</v>
      </c>
      <c r="B41" s="166">
        <v>10604091.359999999</v>
      </c>
      <c r="C41" s="166">
        <v>4901022.84</v>
      </c>
      <c r="D41" s="166">
        <v>4901022.84</v>
      </c>
    </row>
    <row r="42" spans="1:4" x14ac:dyDescent="0.3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215</v>
      </c>
      <c r="B44" s="4">
        <f>B37-B40</f>
        <v>-10604091.359999999</v>
      </c>
      <c r="C44" s="4">
        <f>C37-C40</f>
        <v>-4901022.84</v>
      </c>
      <c r="D44" s="4">
        <f>D37-D40</f>
        <v>-4901022.84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95" t="s">
        <v>216</v>
      </c>
      <c r="B48" s="96">
        <f>B9</f>
        <v>225086354.61000001</v>
      </c>
      <c r="C48" s="96">
        <f>C9</f>
        <v>108415743.75</v>
      </c>
      <c r="D48" s="96">
        <f>D9</f>
        <v>104705054.19</v>
      </c>
    </row>
    <row r="49" spans="1:4" x14ac:dyDescent="0.3">
      <c r="A49" s="21" t="s">
        <v>217</v>
      </c>
      <c r="B49" s="4">
        <f>B50-B51</f>
        <v>-10604091.359999999</v>
      </c>
      <c r="C49" s="4">
        <f>C50-C51</f>
        <v>-4901022.84</v>
      </c>
      <c r="D49" s="4">
        <f>D50-D51</f>
        <v>-4901022.84</v>
      </c>
    </row>
    <row r="50" spans="1:4" x14ac:dyDescent="0.3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213</v>
      </c>
      <c r="B51" s="166">
        <v>10604091.359999999</v>
      </c>
      <c r="C51" s="166">
        <v>4901022.84</v>
      </c>
      <c r="D51" s="166">
        <v>4901022.84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193</v>
      </c>
      <c r="B53" s="47">
        <f>B14</f>
        <v>174472753.84999999</v>
      </c>
      <c r="C53" s="47">
        <f>C14</f>
        <v>43089128.07</v>
      </c>
      <c r="D53" s="47">
        <f>D14</f>
        <v>42629642.840000004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196</v>
      </c>
      <c r="B55" s="22">
        <v>0</v>
      </c>
      <c r="C55" s="47">
        <f>C18</f>
        <v>17239413.48</v>
      </c>
      <c r="D55" s="47">
        <f>D18</f>
        <v>15475035.560000001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218</v>
      </c>
      <c r="B57" s="4">
        <f>B48+B49-B53+B55</f>
        <v>40009509.400000006</v>
      </c>
      <c r="C57" s="4">
        <f>C48+C49-C53+C55</f>
        <v>77665006.319999993</v>
      </c>
      <c r="D57" s="4">
        <f>D48+D49-D53+D55</f>
        <v>72649424.069999993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219</v>
      </c>
      <c r="B59" s="4">
        <f>B57-B49</f>
        <v>50613600.760000005</v>
      </c>
      <c r="C59" s="4">
        <f>C57-C49</f>
        <v>82566029.159999996</v>
      </c>
      <c r="D59" s="4">
        <f>D57-D49</f>
        <v>77550446.909999996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95" t="s">
        <v>190</v>
      </c>
      <c r="B63" s="98">
        <f>B10</f>
        <v>122686747.84</v>
      </c>
      <c r="C63" s="98">
        <f>C10</f>
        <v>31925572.129999999</v>
      </c>
      <c r="D63" s="98">
        <f>D10</f>
        <v>31925572.129999999</v>
      </c>
    </row>
    <row r="64" spans="1:4" x14ac:dyDescent="0.3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221</v>
      </c>
      <c r="B68" s="94">
        <f>B15</f>
        <v>162696257.24000001</v>
      </c>
      <c r="C68" s="94">
        <f>C15</f>
        <v>36481659.890000001</v>
      </c>
      <c r="D68" s="94">
        <f>D15</f>
        <v>33435261.140000001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197</v>
      </c>
      <c r="B70" s="16">
        <v>0</v>
      </c>
      <c r="C70" s="94">
        <f>C19</f>
        <v>3741437.86</v>
      </c>
      <c r="D70" s="94">
        <f>D19</f>
        <v>3741437.86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222</v>
      </c>
      <c r="B72" s="14">
        <f>B63+B64-B68+B70</f>
        <v>-40009509.400000006</v>
      </c>
      <c r="C72" s="14">
        <f>C63+C64-C68+C70</f>
        <v>-814649.90000000177</v>
      </c>
      <c r="D72" s="14">
        <f>D63+D64-D68+D70</f>
        <v>2231748.8499999982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223</v>
      </c>
      <c r="B74" s="14">
        <f>B72-B64</f>
        <v>-40009509.400000006</v>
      </c>
      <c r="C74" s="14">
        <f>C72-C64</f>
        <v>-814649.90000000177</v>
      </c>
      <c r="D74" s="14">
        <f>D72-D64</f>
        <v>2231748.8499999982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26" scale="55" orientation="landscape" r:id="rId1"/>
  <ignoredErrors>
    <ignoredError sqref="B8:D8 B29:D29 B37:D40 B48:D50 B63:D74 B12:D13 B16:D17 B20:D25 B18:B19 B31:D33 B42:D44 B52: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C73" sqref="C73:D73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78" t="s">
        <v>224</v>
      </c>
      <c r="B1" s="179"/>
      <c r="C1" s="179"/>
      <c r="D1" s="179"/>
      <c r="E1" s="179"/>
      <c r="F1" s="179"/>
      <c r="G1" s="180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225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82" t="s">
        <v>226</v>
      </c>
      <c r="B6" s="184" t="s">
        <v>227</v>
      </c>
      <c r="C6" s="184"/>
      <c r="D6" s="184"/>
      <c r="E6" s="184"/>
      <c r="F6" s="184"/>
      <c r="G6" s="184" t="s">
        <v>228</v>
      </c>
    </row>
    <row r="7" spans="1:7" ht="28.8" x14ac:dyDescent="0.3">
      <c r="A7" s="183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4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166">
        <v>15719384.460000001</v>
      </c>
      <c r="C9" s="166">
        <v>-131800</v>
      </c>
      <c r="D9" s="167">
        <f>B9+C9</f>
        <v>15587584.460000001</v>
      </c>
      <c r="E9" s="166">
        <v>13534979.59</v>
      </c>
      <c r="F9" s="166">
        <v>13534979.550000001</v>
      </c>
      <c r="G9" s="47">
        <f>F9-B9</f>
        <v>-2184404.91</v>
      </c>
    </row>
    <row r="10" spans="1:7" x14ac:dyDescent="0.3">
      <c r="A10" s="58" t="s">
        <v>235</v>
      </c>
      <c r="B10" s="166">
        <v>0</v>
      </c>
      <c r="C10" s="166">
        <v>0</v>
      </c>
      <c r="D10" s="167">
        <f t="shared" ref="D10:D15" si="0">B10+C10</f>
        <v>0</v>
      </c>
      <c r="E10" s="166">
        <v>0</v>
      </c>
      <c r="F10" s="166">
        <v>0</v>
      </c>
      <c r="G10" s="47">
        <f>F10-B10</f>
        <v>0</v>
      </c>
    </row>
    <row r="11" spans="1:7" x14ac:dyDescent="0.3">
      <c r="A11" s="58" t="s">
        <v>236</v>
      </c>
      <c r="B11" s="166">
        <v>0</v>
      </c>
      <c r="C11" s="166">
        <v>0</v>
      </c>
      <c r="D11" s="167">
        <f t="shared" si="0"/>
        <v>0</v>
      </c>
      <c r="E11" s="166">
        <v>0</v>
      </c>
      <c r="F11" s="166">
        <v>0</v>
      </c>
      <c r="G11" s="47">
        <f t="shared" ref="G11:G15" si="1">F11-B11</f>
        <v>0</v>
      </c>
    </row>
    <row r="12" spans="1:7" x14ac:dyDescent="0.3">
      <c r="A12" s="58" t="s">
        <v>237</v>
      </c>
      <c r="B12" s="166">
        <v>29021004.27</v>
      </c>
      <c r="C12" s="166">
        <v>0</v>
      </c>
      <c r="D12" s="167">
        <f t="shared" si="0"/>
        <v>29021004.27</v>
      </c>
      <c r="E12" s="166">
        <v>15037569.199999999</v>
      </c>
      <c r="F12" s="166">
        <v>11326879.720000001</v>
      </c>
      <c r="G12" s="47">
        <f t="shared" si="1"/>
        <v>-17694124.549999997</v>
      </c>
    </row>
    <row r="13" spans="1:7" x14ac:dyDescent="0.3">
      <c r="A13" s="58" t="s">
        <v>238</v>
      </c>
      <c r="B13" s="166">
        <v>4201249.88</v>
      </c>
      <c r="C13" s="166">
        <v>0</v>
      </c>
      <c r="D13" s="167">
        <f t="shared" si="0"/>
        <v>4201249.88</v>
      </c>
      <c r="E13" s="166">
        <v>1315480.97</v>
      </c>
      <c r="F13" s="166">
        <v>1315480.92</v>
      </c>
      <c r="G13" s="47">
        <f t="shared" si="1"/>
        <v>-2885768.96</v>
      </c>
    </row>
    <row r="14" spans="1:7" x14ac:dyDescent="0.3">
      <c r="A14" s="58" t="s">
        <v>239</v>
      </c>
      <c r="B14" s="166">
        <v>1745921.94</v>
      </c>
      <c r="C14" s="166">
        <v>0</v>
      </c>
      <c r="D14" s="167">
        <f t="shared" si="0"/>
        <v>1745921.94</v>
      </c>
      <c r="E14" s="166">
        <v>347536.4</v>
      </c>
      <c r="F14" s="166">
        <v>347536.41</v>
      </c>
      <c r="G14" s="47">
        <f t="shared" si="1"/>
        <v>-1398385.53</v>
      </c>
    </row>
    <row r="15" spans="1:7" x14ac:dyDescent="0.3">
      <c r="A15" s="58" t="s">
        <v>240</v>
      </c>
      <c r="B15" s="166">
        <v>0</v>
      </c>
      <c r="C15" s="166">
        <v>0</v>
      </c>
      <c r="D15" s="167">
        <f t="shared" si="0"/>
        <v>0</v>
      </c>
      <c r="E15" s="166">
        <v>0</v>
      </c>
      <c r="F15" s="166">
        <v>0</v>
      </c>
      <c r="G15" s="47">
        <f t="shared" si="1"/>
        <v>0</v>
      </c>
    </row>
    <row r="16" spans="1:7" x14ac:dyDescent="0.3">
      <c r="A16" s="92" t="s">
        <v>241</v>
      </c>
      <c r="B16" s="47">
        <f t="shared" ref="B16:G16" si="2">SUM(B17:B27)</f>
        <v>131856063.92</v>
      </c>
      <c r="C16" s="47">
        <f t="shared" si="2"/>
        <v>0</v>
      </c>
      <c r="D16" s="47">
        <f t="shared" si="2"/>
        <v>131856063.92</v>
      </c>
      <c r="E16" s="47">
        <f t="shared" si="2"/>
        <v>34947244.849999994</v>
      </c>
      <c r="F16" s="47">
        <f t="shared" si="2"/>
        <v>34947244.849999994</v>
      </c>
      <c r="G16" s="47">
        <f t="shared" si="2"/>
        <v>-96908819.069999993</v>
      </c>
    </row>
    <row r="17" spans="1:7" x14ac:dyDescent="0.3">
      <c r="A17" s="77" t="s">
        <v>242</v>
      </c>
      <c r="B17" s="166">
        <v>75992766.950000003</v>
      </c>
      <c r="C17" s="166">
        <v>0</v>
      </c>
      <c r="D17" s="167">
        <f t="shared" ref="D17:D27" si="3">B17+C17</f>
        <v>75992766.950000003</v>
      </c>
      <c r="E17" s="166">
        <v>20314554.859999999</v>
      </c>
      <c r="F17" s="166">
        <v>20314554.879999999</v>
      </c>
      <c r="G17" s="47">
        <f>F17-B17</f>
        <v>-55678212.070000008</v>
      </c>
    </row>
    <row r="18" spans="1:7" x14ac:dyDescent="0.3">
      <c r="A18" s="77" t="s">
        <v>243</v>
      </c>
      <c r="B18" s="166">
        <v>37898549.549999997</v>
      </c>
      <c r="C18" s="166">
        <v>0</v>
      </c>
      <c r="D18" s="167">
        <f t="shared" si="3"/>
        <v>37898549.549999997</v>
      </c>
      <c r="E18" s="166">
        <v>10291305.51</v>
      </c>
      <c r="F18" s="166">
        <v>10291305.5</v>
      </c>
      <c r="G18" s="47">
        <f t="shared" ref="G18:G27" si="4">F18-B18</f>
        <v>-27607244.049999997</v>
      </c>
    </row>
    <row r="19" spans="1:7" x14ac:dyDescent="0.3">
      <c r="A19" s="77" t="s">
        <v>244</v>
      </c>
      <c r="B19" s="166">
        <v>5666284.7199999997</v>
      </c>
      <c r="C19" s="166">
        <v>0</v>
      </c>
      <c r="D19" s="167">
        <f t="shared" si="3"/>
        <v>5666284.7199999997</v>
      </c>
      <c r="E19" s="166">
        <v>1037027.67</v>
      </c>
      <c r="F19" s="166">
        <v>1037027.67</v>
      </c>
      <c r="G19" s="47">
        <f t="shared" si="4"/>
        <v>-4629257.05</v>
      </c>
    </row>
    <row r="20" spans="1:7" x14ac:dyDescent="0.3">
      <c r="A20" s="77" t="s">
        <v>245</v>
      </c>
      <c r="B20" s="167">
        <v>0</v>
      </c>
      <c r="C20" s="167">
        <v>0</v>
      </c>
      <c r="D20" s="167">
        <f t="shared" si="3"/>
        <v>0</v>
      </c>
      <c r="E20" s="167">
        <v>0</v>
      </c>
      <c r="F20" s="167">
        <v>0</v>
      </c>
      <c r="G20" s="47">
        <f t="shared" si="4"/>
        <v>0</v>
      </c>
    </row>
    <row r="21" spans="1:7" x14ac:dyDescent="0.3">
      <c r="A21" s="77" t="s">
        <v>246</v>
      </c>
      <c r="B21" s="167">
        <v>0</v>
      </c>
      <c r="C21" s="167">
        <v>0</v>
      </c>
      <c r="D21" s="167">
        <f t="shared" si="3"/>
        <v>0</v>
      </c>
      <c r="E21" s="167">
        <v>0</v>
      </c>
      <c r="F21" s="167">
        <v>0</v>
      </c>
      <c r="G21" s="47">
        <f t="shared" si="4"/>
        <v>0</v>
      </c>
    </row>
    <row r="22" spans="1:7" x14ac:dyDescent="0.3">
      <c r="A22" s="77" t="s">
        <v>247</v>
      </c>
      <c r="B22" s="166">
        <v>3299904.98</v>
      </c>
      <c r="C22" s="166">
        <v>0</v>
      </c>
      <c r="D22" s="167">
        <f t="shared" si="3"/>
        <v>3299904.98</v>
      </c>
      <c r="E22" s="166">
        <v>896865.5</v>
      </c>
      <c r="F22" s="166">
        <v>896865.49</v>
      </c>
      <c r="G22" s="47">
        <f t="shared" si="4"/>
        <v>-2403039.4900000002</v>
      </c>
    </row>
    <row r="23" spans="1:7" x14ac:dyDescent="0.3">
      <c r="A23" s="77" t="s">
        <v>248</v>
      </c>
      <c r="B23" s="167">
        <v>0</v>
      </c>
      <c r="C23" s="167">
        <v>0</v>
      </c>
      <c r="D23" s="167">
        <f t="shared" si="3"/>
        <v>0</v>
      </c>
      <c r="E23" s="167">
        <v>0</v>
      </c>
      <c r="F23" s="167">
        <v>0</v>
      </c>
      <c r="G23" s="47">
        <f t="shared" si="4"/>
        <v>0</v>
      </c>
    </row>
    <row r="24" spans="1:7" x14ac:dyDescent="0.3">
      <c r="A24" s="77" t="s">
        <v>249</v>
      </c>
      <c r="B24" s="167">
        <v>0</v>
      </c>
      <c r="C24" s="167">
        <v>0</v>
      </c>
      <c r="D24" s="167">
        <f t="shared" si="3"/>
        <v>0</v>
      </c>
      <c r="E24" s="167">
        <v>0</v>
      </c>
      <c r="F24" s="167">
        <v>0</v>
      </c>
      <c r="G24" s="47">
        <f t="shared" si="4"/>
        <v>0</v>
      </c>
    </row>
    <row r="25" spans="1:7" x14ac:dyDescent="0.3">
      <c r="A25" s="77" t="s">
        <v>250</v>
      </c>
      <c r="B25" s="166">
        <v>2050787.52</v>
      </c>
      <c r="C25" s="166">
        <v>0</v>
      </c>
      <c r="D25" s="167">
        <f t="shared" si="3"/>
        <v>2050787.52</v>
      </c>
      <c r="E25" s="166">
        <v>490196.31</v>
      </c>
      <c r="F25" s="166">
        <v>490196.31</v>
      </c>
      <c r="G25" s="47">
        <f t="shared" si="4"/>
        <v>-1560591.21</v>
      </c>
    </row>
    <row r="26" spans="1:7" x14ac:dyDescent="0.3">
      <c r="A26" s="77" t="s">
        <v>251</v>
      </c>
      <c r="B26" s="166">
        <v>6947770.2000000002</v>
      </c>
      <c r="C26" s="166">
        <v>0</v>
      </c>
      <c r="D26" s="167">
        <f t="shared" si="3"/>
        <v>6947770.2000000002</v>
      </c>
      <c r="E26" s="166">
        <v>1917295</v>
      </c>
      <c r="F26" s="166">
        <v>1917295</v>
      </c>
      <c r="G26" s="47">
        <f t="shared" si="4"/>
        <v>-5030475.2</v>
      </c>
    </row>
    <row r="27" spans="1:7" x14ac:dyDescent="0.3">
      <c r="A27" s="77" t="s">
        <v>252</v>
      </c>
      <c r="B27" s="166">
        <v>0</v>
      </c>
      <c r="C27" s="166">
        <v>0</v>
      </c>
      <c r="D27" s="167">
        <f t="shared" si="3"/>
        <v>0</v>
      </c>
      <c r="E27" s="166">
        <v>0</v>
      </c>
      <c r="F27" s="166">
        <v>0</v>
      </c>
      <c r="G27" s="47">
        <f t="shared" si="4"/>
        <v>0</v>
      </c>
    </row>
    <row r="28" spans="1:7" x14ac:dyDescent="0.3">
      <c r="A28" s="58" t="s">
        <v>253</v>
      </c>
      <c r="B28" s="47">
        <f t="shared" ref="B28:G28" si="5">SUM(B29:B33)</f>
        <v>2186407.8000000003</v>
      </c>
      <c r="C28" s="47">
        <f t="shared" si="5"/>
        <v>258616.46999999997</v>
      </c>
      <c r="D28" s="47">
        <f t="shared" si="5"/>
        <v>2445024.27</v>
      </c>
      <c r="E28" s="47">
        <f t="shared" si="5"/>
        <v>606181.20000000007</v>
      </c>
      <c r="F28" s="47">
        <f t="shared" si="5"/>
        <v>606181.20000000007</v>
      </c>
      <c r="G28" s="47">
        <f t="shared" si="5"/>
        <v>-1580226.5999999999</v>
      </c>
    </row>
    <row r="29" spans="1:7" x14ac:dyDescent="0.3">
      <c r="A29" s="77" t="s">
        <v>254</v>
      </c>
      <c r="B29" s="166">
        <v>15075.01</v>
      </c>
      <c r="C29" s="166">
        <v>0</v>
      </c>
      <c r="D29" s="167">
        <f t="shared" ref="D29:D33" si="6">B29+C29</f>
        <v>15075.01</v>
      </c>
      <c r="E29" s="166">
        <v>1398.81</v>
      </c>
      <c r="F29" s="166">
        <v>1398.81</v>
      </c>
      <c r="G29" s="47">
        <f>F29-B29</f>
        <v>-13676.2</v>
      </c>
    </row>
    <row r="30" spans="1:7" x14ac:dyDescent="0.3">
      <c r="A30" s="77" t="s">
        <v>255</v>
      </c>
      <c r="B30" s="166">
        <v>145289.63</v>
      </c>
      <c r="C30" s="166">
        <v>23025.25</v>
      </c>
      <c r="D30" s="167">
        <f t="shared" si="6"/>
        <v>168314.88</v>
      </c>
      <c r="E30" s="166">
        <v>44207.91</v>
      </c>
      <c r="F30" s="166">
        <v>44207.91</v>
      </c>
      <c r="G30" s="47">
        <f t="shared" ref="G30:G34" si="7">F30-B30</f>
        <v>-101081.72</v>
      </c>
    </row>
    <row r="31" spans="1:7" x14ac:dyDescent="0.3">
      <c r="A31" s="77" t="s">
        <v>256</v>
      </c>
      <c r="B31" s="166">
        <v>1460150.5</v>
      </c>
      <c r="C31" s="166">
        <v>-104383.25</v>
      </c>
      <c r="D31" s="167">
        <f t="shared" si="6"/>
        <v>1355767.25</v>
      </c>
      <c r="E31" s="166">
        <v>349665.08</v>
      </c>
      <c r="F31" s="166">
        <v>349665.08</v>
      </c>
      <c r="G31" s="47">
        <f t="shared" si="7"/>
        <v>-1110485.42</v>
      </c>
    </row>
    <row r="32" spans="1:7" x14ac:dyDescent="0.3">
      <c r="A32" s="77" t="s">
        <v>257</v>
      </c>
      <c r="B32" s="167">
        <v>0</v>
      </c>
      <c r="C32" s="167">
        <v>0</v>
      </c>
      <c r="D32" s="167">
        <f t="shared" si="6"/>
        <v>0</v>
      </c>
      <c r="E32" s="167">
        <v>0</v>
      </c>
      <c r="F32" s="167">
        <v>0</v>
      </c>
      <c r="G32" s="47">
        <f t="shared" si="7"/>
        <v>0</v>
      </c>
    </row>
    <row r="33" spans="1:7" ht="14.4" customHeight="1" x14ac:dyDescent="0.3">
      <c r="A33" s="77" t="s">
        <v>258</v>
      </c>
      <c r="B33" s="166">
        <v>565892.66</v>
      </c>
      <c r="C33" s="166">
        <v>339974.47</v>
      </c>
      <c r="D33" s="167">
        <f t="shared" si="6"/>
        <v>905867.13</v>
      </c>
      <c r="E33" s="166">
        <v>210909.4</v>
      </c>
      <c r="F33" s="166">
        <v>210909.4</v>
      </c>
      <c r="G33" s="47">
        <f t="shared" si="7"/>
        <v>-354983.26</v>
      </c>
    </row>
    <row r="34" spans="1:7" ht="14.4" customHeight="1" x14ac:dyDescent="0.3">
      <c r="A34" s="58" t="s">
        <v>259</v>
      </c>
      <c r="B34" s="166">
        <v>40356322.340000004</v>
      </c>
      <c r="C34" s="166">
        <v>12600000</v>
      </c>
      <c r="D34" s="167">
        <f>B34+C34</f>
        <v>52956322.340000004</v>
      </c>
      <c r="E34" s="166">
        <v>42549049.020000003</v>
      </c>
      <c r="F34" s="166">
        <v>42549049.020000003</v>
      </c>
      <c r="G34" s="47">
        <f t="shared" si="7"/>
        <v>2192726.6799999997</v>
      </c>
    </row>
    <row r="35" spans="1:7" ht="14.4" customHeight="1" x14ac:dyDescent="0.3">
      <c r="A35" s="58" t="s">
        <v>260</v>
      </c>
      <c r="B35" s="47">
        <f t="shared" ref="B35:G35" si="8">B36</f>
        <v>0</v>
      </c>
      <c r="C35" s="47">
        <f t="shared" si="8"/>
        <v>0</v>
      </c>
      <c r="D35" s="47">
        <f t="shared" si="8"/>
        <v>0</v>
      </c>
      <c r="E35" s="47">
        <f t="shared" si="8"/>
        <v>0</v>
      </c>
      <c r="F35" s="47">
        <f t="shared" si="8"/>
        <v>0</v>
      </c>
      <c r="G35" s="47">
        <f t="shared" si="8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9">B38+B39</f>
        <v>0</v>
      </c>
      <c r="C37" s="47">
        <f t="shared" si="9"/>
        <v>0</v>
      </c>
      <c r="D37" s="47">
        <f t="shared" si="9"/>
        <v>0</v>
      </c>
      <c r="E37" s="47">
        <f t="shared" si="9"/>
        <v>0</v>
      </c>
      <c r="F37" s="47">
        <f t="shared" si="9"/>
        <v>0</v>
      </c>
      <c r="G37" s="47">
        <f t="shared" si="9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10">SUM(B9,B10,B11,B12,B13,B14,B15,B16,B28,B34,B35,B37)</f>
        <v>225086354.61000001</v>
      </c>
      <c r="C41" s="4">
        <f t="shared" si="10"/>
        <v>12726816.470000001</v>
      </c>
      <c r="D41" s="4">
        <f t="shared" si="10"/>
        <v>237813171.08000001</v>
      </c>
      <c r="E41" s="4">
        <f t="shared" si="10"/>
        <v>108338041.22999999</v>
      </c>
      <c r="F41" s="4">
        <f t="shared" si="10"/>
        <v>104627351.67000002</v>
      </c>
      <c r="G41" s="4">
        <f t="shared" si="10"/>
        <v>-120459002.94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11">SUM(B46:B53)</f>
        <v>122686747.84</v>
      </c>
      <c r="C45" s="47">
        <f t="shared" si="11"/>
        <v>-5995172.8399999999</v>
      </c>
      <c r="D45" s="47">
        <f t="shared" si="11"/>
        <v>116691575</v>
      </c>
      <c r="E45" s="47">
        <f t="shared" si="11"/>
        <v>31925572.129999999</v>
      </c>
      <c r="F45" s="47">
        <f t="shared" si="11"/>
        <v>31925572.129999999</v>
      </c>
      <c r="G45" s="47">
        <f t="shared" si="11"/>
        <v>-90761175.710000008</v>
      </c>
    </row>
    <row r="46" spans="1:7" x14ac:dyDescent="0.3">
      <c r="A46" s="80" t="s">
        <v>269</v>
      </c>
      <c r="B46" s="167">
        <v>0</v>
      </c>
      <c r="C46" s="167">
        <v>0</v>
      </c>
      <c r="D46" s="167">
        <f>B46+C46</f>
        <v>0</v>
      </c>
      <c r="E46" s="167">
        <v>0</v>
      </c>
      <c r="F46" s="167">
        <v>0</v>
      </c>
      <c r="G46" s="47">
        <f>F46-B46</f>
        <v>0</v>
      </c>
    </row>
    <row r="47" spans="1:7" x14ac:dyDescent="0.3">
      <c r="A47" s="80" t="s">
        <v>270</v>
      </c>
      <c r="B47" s="167">
        <v>0</v>
      </c>
      <c r="C47" s="167">
        <v>0</v>
      </c>
      <c r="D47" s="167">
        <f t="shared" ref="D47:D53" si="12">B47+C47</f>
        <v>0</v>
      </c>
      <c r="E47" s="167">
        <v>0</v>
      </c>
      <c r="F47" s="167">
        <v>0</v>
      </c>
      <c r="G47" s="47">
        <f t="shared" ref="G47:G52" si="13">F47-B47</f>
        <v>0</v>
      </c>
    </row>
    <row r="48" spans="1:7" x14ac:dyDescent="0.3">
      <c r="A48" s="80" t="s">
        <v>271</v>
      </c>
      <c r="B48" s="166">
        <v>59097740.799999997</v>
      </c>
      <c r="C48" s="166">
        <v>-5066265.8</v>
      </c>
      <c r="D48" s="167">
        <f t="shared" si="12"/>
        <v>54031475</v>
      </c>
      <c r="E48" s="166">
        <v>16260520.939999999</v>
      </c>
      <c r="F48" s="166">
        <v>16260520.939999999</v>
      </c>
      <c r="G48" s="47">
        <f t="shared" si="13"/>
        <v>-42837219.859999999</v>
      </c>
    </row>
    <row r="49" spans="1:7" ht="28.8" x14ac:dyDescent="0.3">
      <c r="A49" s="80" t="s">
        <v>272</v>
      </c>
      <c r="B49" s="166">
        <v>63589007.039999999</v>
      </c>
      <c r="C49" s="166">
        <v>-928907.04</v>
      </c>
      <c r="D49" s="167">
        <f t="shared" si="12"/>
        <v>62660100</v>
      </c>
      <c r="E49" s="166">
        <v>15665051.189999999</v>
      </c>
      <c r="F49" s="166">
        <v>15665051.189999999</v>
      </c>
      <c r="G49" s="47">
        <f t="shared" si="13"/>
        <v>-47923955.850000001</v>
      </c>
    </row>
    <row r="50" spans="1:7" x14ac:dyDescent="0.3">
      <c r="A50" s="80" t="s">
        <v>273</v>
      </c>
      <c r="B50" s="167">
        <v>0</v>
      </c>
      <c r="C50" s="167">
        <v>0</v>
      </c>
      <c r="D50" s="167">
        <f t="shared" si="12"/>
        <v>0</v>
      </c>
      <c r="E50" s="167">
        <v>0</v>
      </c>
      <c r="F50" s="167">
        <v>0</v>
      </c>
      <c r="G50" s="47">
        <f t="shared" si="13"/>
        <v>0</v>
      </c>
    </row>
    <row r="51" spans="1:7" x14ac:dyDescent="0.3">
      <c r="A51" s="80" t="s">
        <v>274</v>
      </c>
      <c r="B51" s="167">
        <v>0</v>
      </c>
      <c r="C51" s="167">
        <v>0</v>
      </c>
      <c r="D51" s="167">
        <f t="shared" si="12"/>
        <v>0</v>
      </c>
      <c r="E51" s="167">
        <v>0</v>
      </c>
      <c r="F51" s="167">
        <v>0</v>
      </c>
      <c r="G51" s="47">
        <f t="shared" si="13"/>
        <v>0</v>
      </c>
    </row>
    <row r="52" spans="1:7" x14ac:dyDescent="0.3">
      <c r="A52" s="81" t="s">
        <v>275</v>
      </c>
      <c r="B52" s="167">
        <v>0</v>
      </c>
      <c r="C52" s="167">
        <v>0</v>
      </c>
      <c r="D52" s="167">
        <f t="shared" si="12"/>
        <v>0</v>
      </c>
      <c r="E52" s="167">
        <v>0</v>
      </c>
      <c r="F52" s="167">
        <v>0</v>
      </c>
      <c r="G52" s="47">
        <f t="shared" si="13"/>
        <v>0</v>
      </c>
    </row>
    <row r="53" spans="1:7" x14ac:dyDescent="0.3">
      <c r="A53" s="77" t="s">
        <v>276</v>
      </c>
      <c r="B53" s="167">
        <v>0</v>
      </c>
      <c r="C53" s="167">
        <v>0</v>
      </c>
      <c r="D53" s="167">
        <f t="shared" si="12"/>
        <v>0</v>
      </c>
      <c r="E53" s="167">
        <v>0</v>
      </c>
      <c r="F53" s="167">
        <v>0</v>
      </c>
      <c r="G53" s="47">
        <f>F53-B53</f>
        <v>0</v>
      </c>
    </row>
    <row r="54" spans="1:7" x14ac:dyDescent="0.3">
      <c r="A54" s="58" t="s">
        <v>277</v>
      </c>
      <c r="B54" s="47">
        <f t="shared" ref="B54:G54" si="14">SUM(B55:B58)</f>
        <v>0</v>
      </c>
      <c r="C54" s="47">
        <f t="shared" si="14"/>
        <v>0</v>
      </c>
      <c r="D54" s="47">
        <f t="shared" si="14"/>
        <v>0</v>
      </c>
      <c r="E54" s="47">
        <f t="shared" si="14"/>
        <v>0</v>
      </c>
      <c r="F54" s="47">
        <f t="shared" si="14"/>
        <v>0</v>
      </c>
      <c r="G54" s="47">
        <f t="shared" si="14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5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5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5"/>
        <v>0</v>
      </c>
    </row>
    <row r="59" spans="1:7" x14ac:dyDescent="0.3">
      <c r="A59" s="58" t="s">
        <v>282</v>
      </c>
      <c r="B59" s="47">
        <f t="shared" ref="B59:G59" si="16">SUM(B60:B61)</f>
        <v>0</v>
      </c>
      <c r="C59" s="47">
        <f t="shared" si="16"/>
        <v>0</v>
      </c>
      <c r="D59" s="47">
        <f t="shared" si="16"/>
        <v>0</v>
      </c>
      <c r="E59" s="47">
        <f t="shared" si="16"/>
        <v>0</v>
      </c>
      <c r="F59" s="47">
        <f t="shared" si="16"/>
        <v>0</v>
      </c>
      <c r="G59" s="47">
        <f t="shared" si="16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7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7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7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8">B45+B54+B59+B62+B63</f>
        <v>122686747.84</v>
      </c>
      <c r="C65" s="4">
        <f t="shared" si="18"/>
        <v>-5995172.8399999999</v>
      </c>
      <c r="D65" s="4">
        <f t="shared" si="18"/>
        <v>116691575</v>
      </c>
      <c r="E65" s="4">
        <f t="shared" si="18"/>
        <v>31925572.129999999</v>
      </c>
      <c r="F65" s="4">
        <f t="shared" si="18"/>
        <v>31925572.129999999</v>
      </c>
      <c r="G65" s="4">
        <f t="shared" si="18"/>
        <v>-90761175.710000008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9">B68</f>
        <v>0</v>
      </c>
      <c r="C67" s="4">
        <f t="shared" si="19"/>
        <v>0</v>
      </c>
      <c r="D67" s="4">
        <f t="shared" si="19"/>
        <v>0</v>
      </c>
      <c r="E67" s="4">
        <f t="shared" si="19"/>
        <v>0</v>
      </c>
      <c r="F67" s="4">
        <f t="shared" si="19"/>
        <v>0</v>
      </c>
      <c r="G67" s="4">
        <f t="shared" si="19"/>
        <v>0</v>
      </c>
    </row>
    <row r="68" spans="1:7" x14ac:dyDescent="0.3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20">B41+B65+B67</f>
        <v>347773102.45000005</v>
      </c>
      <c r="C70" s="4">
        <f t="shared" si="20"/>
        <v>6731643.6300000008</v>
      </c>
      <c r="D70" s="4">
        <f t="shared" si="20"/>
        <v>354504746.08000004</v>
      </c>
      <c r="E70" s="4">
        <f t="shared" si="20"/>
        <v>140263613.35999998</v>
      </c>
      <c r="F70" s="4">
        <f t="shared" si="20"/>
        <v>136552923.80000001</v>
      </c>
      <c r="G70" s="4">
        <f t="shared" si="20"/>
        <v>-211220178.65000001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166">
        <v>10000000</v>
      </c>
      <c r="D73" s="167">
        <f t="shared" ref="D73" si="21">B73+C73</f>
        <v>10000000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22">B73+B74</f>
        <v>0</v>
      </c>
      <c r="C75" s="4">
        <f t="shared" si="22"/>
        <v>10000000</v>
      </c>
      <c r="D75" s="4">
        <f t="shared" si="22"/>
        <v>10000000</v>
      </c>
      <c r="E75" s="4">
        <f t="shared" si="22"/>
        <v>0</v>
      </c>
      <c r="F75" s="4">
        <f t="shared" si="22"/>
        <v>0</v>
      </c>
      <c r="G75" s="4">
        <f t="shared" si="22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26" scale="40" orientation="landscape" r:id="rId1"/>
  <ignoredErrors>
    <ignoredError sqref="B16:F16 B35:F45 B60:F72 G9:G15 G60:G76 G55:G58 G38:G53 B54:F58 B74:F75 B73 E73:F7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D104" sqref="D104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87" t="s">
        <v>295</v>
      </c>
      <c r="B1" s="179"/>
      <c r="C1" s="179"/>
      <c r="D1" s="179"/>
      <c r="E1" s="179"/>
      <c r="F1" s="179"/>
      <c r="G1" s="180"/>
    </row>
    <row r="2" spans="1:7" x14ac:dyDescent="0.3">
      <c r="A2" s="125" t="str">
        <f>'Formato 1'!A2</f>
        <v>Municipio de Yuriria, Guanajuato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85" t="s">
        <v>4</v>
      </c>
      <c r="B7" s="185" t="s">
        <v>298</v>
      </c>
      <c r="C7" s="185"/>
      <c r="D7" s="185"/>
      <c r="E7" s="185"/>
      <c r="F7" s="185"/>
      <c r="G7" s="186" t="s">
        <v>299</v>
      </c>
    </row>
    <row r="8" spans="1:7" ht="28.8" x14ac:dyDescent="0.3">
      <c r="A8" s="185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5"/>
    </row>
    <row r="9" spans="1:7" x14ac:dyDescent="0.3">
      <c r="A9" s="27" t="s">
        <v>304</v>
      </c>
      <c r="B9" s="83">
        <f t="shared" ref="B9:G9" si="0">SUM(B10,B18,B28,B38,B48,B58,B62,B71,B75)</f>
        <v>185076845.20999998</v>
      </c>
      <c r="C9" s="83">
        <f t="shared" si="0"/>
        <v>26762911.549999997</v>
      </c>
      <c r="D9" s="83">
        <f t="shared" si="0"/>
        <v>211839756.76000005</v>
      </c>
      <c r="E9" s="83">
        <f t="shared" si="0"/>
        <v>47990150.909999996</v>
      </c>
      <c r="F9" s="83">
        <f t="shared" si="0"/>
        <v>47530665.68</v>
      </c>
      <c r="G9" s="83">
        <f t="shared" si="0"/>
        <v>163849605.84999999</v>
      </c>
    </row>
    <row r="10" spans="1:7" x14ac:dyDescent="0.3">
      <c r="A10" s="84" t="s">
        <v>305</v>
      </c>
      <c r="B10" s="83">
        <f t="shared" ref="B10:G10" si="1">SUM(B11:B17)</f>
        <v>103927466.32000001</v>
      </c>
      <c r="C10" s="83">
        <f t="shared" si="1"/>
        <v>8252367.0800000001</v>
      </c>
      <c r="D10" s="83">
        <f t="shared" si="1"/>
        <v>112179833.40000001</v>
      </c>
      <c r="E10" s="83">
        <f t="shared" si="1"/>
        <v>22364264.240000002</v>
      </c>
      <c r="F10" s="83">
        <f t="shared" si="1"/>
        <v>22364264.240000002</v>
      </c>
      <c r="G10" s="83">
        <f t="shared" si="1"/>
        <v>89815569.159999996</v>
      </c>
    </row>
    <row r="11" spans="1:7" x14ac:dyDescent="0.3">
      <c r="A11" s="85" t="s">
        <v>306</v>
      </c>
      <c r="B11" s="168">
        <v>63871122.780000001</v>
      </c>
      <c r="C11" s="168">
        <v>-1126171.6100000001</v>
      </c>
      <c r="D11" s="169">
        <f>B11+C11</f>
        <v>62744951.170000002</v>
      </c>
      <c r="E11" s="168">
        <v>12867949.23</v>
      </c>
      <c r="F11" s="168">
        <v>12867949.23</v>
      </c>
      <c r="G11" s="75">
        <f>D11-E11</f>
        <v>49877001.939999998</v>
      </c>
    </row>
    <row r="12" spans="1:7" x14ac:dyDescent="0.3">
      <c r="A12" s="85" t="s">
        <v>307</v>
      </c>
      <c r="B12" s="168">
        <v>7281100</v>
      </c>
      <c r="C12" s="168">
        <v>-156984.76999999999</v>
      </c>
      <c r="D12" s="169">
        <f t="shared" ref="D12:D17" si="2">B12+C12</f>
        <v>7124115.2300000004</v>
      </c>
      <c r="E12" s="168">
        <v>2501196.7400000002</v>
      </c>
      <c r="F12" s="168">
        <v>2501196.7400000002</v>
      </c>
      <c r="G12" s="75">
        <f t="shared" ref="G12:G17" si="3">D12-E12</f>
        <v>4622918.49</v>
      </c>
    </row>
    <row r="13" spans="1:7" x14ac:dyDescent="0.3">
      <c r="A13" s="85" t="s">
        <v>308</v>
      </c>
      <c r="B13" s="168">
        <v>2430660.62</v>
      </c>
      <c r="C13" s="168">
        <v>9776739.8900000006</v>
      </c>
      <c r="D13" s="169">
        <f t="shared" si="2"/>
        <v>12207400.510000002</v>
      </c>
      <c r="E13" s="168">
        <v>293100.95</v>
      </c>
      <c r="F13" s="168">
        <v>293100.95</v>
      </c>
      <c r="G13" s="75">
        <f t="shared" si="3"/>
        <v>11914299.560000002</v>
      </c>
    </row>
    <row r="14" spans="1:7" x14ac:dyDescent="0.3">
      <c r="A14" s="85" t="s">
        <v>309</v>
      </c>
      <c r="B14" s="169">
        <v>0</v>
      </c>
      <c r="C14" s="169">
        <v>0</v>
      </c>
      <c r="D14" s="169">
        <f t="shared" si="2"/>
        <v>0</v>
      </c>
      <c r="E14" s="169">
        <v>0</v>
      </c>
      <c r="F14" s="169">
        <v>0</v>
      </c>
      <c r="G14" s="75">
        <f t="shared" si="3"/>
        <v>0</v>
      </c>
    </row>
    <row r="15" spans="1:7" x14ac:dyDescent="0.3">
      <c r="A15" s="85" t="s">
        <v>310</v>
      </c>
      <c r="B15" s="168">
        <v>30344582.920000002</v>
      </c>
      <c r="C15" s="168">
        <v>-241216.43</v>
      </c>
      <c r="D15" s="169">
        <f t="shared" si="2"/>
        <v>30103366.490000002</v>
      </c>
      <c r="E15" s="168">
        <v>6702017.3200000003</v>
      </c>
      <c r="F15" s="168">
        <v>6702017.3200000003</v>
      </c>
      <c r="G15" s="75">
        <f t="shared" si="3"/>
        <v>23401349.170000002</v>
      </c>
    </row>
    <row r="16" spans="1:7" x14ac:dyDescent="0.3">
      <c r="A16" s="85" t="s">
        <v>311</v>
      </c>
      <c r="B16" s="169">
        <v>0</v>
      </c>
      <c r="C16" s="169">
        <v>0</v>
      </c>
      <c r="D16" s="169">
        <f t="shared" si="2"/>
        <v>0</v>
      </c>
      <c r="E16" s="169">
        <v>0</v>
      </c>
      <c r="F16" s="169">
        <v>0</v>
      </c>
      <c r="G16" s="75">
        <f t="shared" si="3"/>
        <v>0</v>
      </c>
    </row>
    <row r="17" spans="1:7" x14ac:dyDescent="0.3">
      <c r="A17" s="85" t="s">
        <v>312</v>
      </c>
      <c r="B17" s="169">
        <v>0</v>
      </c>
      <c r="C17" s="169">
        <v>0</v>
      </c>
      <c r="D17" s="169">
        <f t="shared" si="2"/>
        <v>0</v>
      </c>
      <c r="E17" s="169">
        <v>0</v>
      </c>
      <c r="F17" s="169">
        <v>0</v>
      </c>
      <c r="G17" s="75">
        <f t="shared" si="3"/>
        <v>0</v>
      </c>
    </row>
    <row r="18" spans="1:7" x14ac:dyDescent="0.3">
      <c r="A18" s="84" t="s">
        <v>313</v>
      </c>
      <c r="B18" s="83">
        <f>SUM(B19:B27)</f>
        <v>26788957.32</v>
      </c>
      <c r="C18" s="83">
        <f t="shared" ref="C18:G18" si="4">SUM(C19:C27)</f>
        <v>6915079.1100000003</v>
      </c>
      <c r="D18" s="83">
        <f t="shared" si="4"/>
        <v>33704036.43</v>
      </c>
      <c r="E18" s="83">
        <f t="shared" si="4"/>
        <v>6057614.3600000003</v>
      </c>
      <c r="F18" s="83">
        <f t="shared" si="4"/>
        <v>6032628.3099999996</v>
      </c>
      <c r="G18" s="83">
        <f t="shared" si="4"/>
        <v>27646422.07</v>
      </c>
    </row>
    <row r="19" spans="1:7" x14ac:dyDescent="0.3">
      <c r="A19" s="85" t="s">
        <v>314</v>
      </c>
      <c r="B19" s="168">
        <v>2210049.35</v>
      </c>
      <c r="C19" s="168">
        <v>-183972.62</v>
      </c>
      <c r="D19" s="169">
        <f t="shared" ref="D19:D26" si="5">B19+C19</f>
        <v>2026076.73</v>
      </c>
      <c r="E19" s="168">
        <v>243919.04</v>
      </c>
      <c r="F19" s="168">
        <v>243919.04</v>
      </c>
      <c r="G19" s="75">
        <f>D19-E19</f>
        <v>1782157.69</v>
      </c>
    </row>
    <row r="20" spans="1:7" x14ac:dyDescent="0.3">
      <c r="A20" s="85" t="s">
        <v>315</v>
      </c>
      <c r="B20" s="168">
        <v>544460.12</v>
      </c>
      <c r="C20" s="168">
        <v>-10582</v>
      </c>
      <c r="D20" s="169">
        <f t="shared" si="5"/>
        <v>533878.12</v>
      </c>
      <c r="E20" s="168">
        <v>164775.59</v>
      </c>
      <c r="F20" s="168">
        <v>164775.59</v>
      </c>
      <c r="G20" s="75">
        <f t="shared" ref="G20:G27" si="6">D20-E20</f>
        <v>369102.53</v>
      </c>
    </row>
    <row r="21" spans="1:7" x14ac:dyDescent="0.3">
      <c r="A21" s="85" t="s">
        <v>316</v>
      </c>
      <c r="B21" s="168">
        <v>263000</v>
      </c>
      <c r="C21" s="168">
        <v>-15600</v>
      </c>
      <c r="D21" s="169">
        <f t="shared" si="5"/>
        <v>247400</v>
      </c>
      <c r="E21" s="168">
        <v>69150</v>
      </c>
      <c r="F21" s="168">
        <v>45150</v>
      </c>
      <c r="G21" s="75">
        <f t="shared" si="6"/>
        <v>178250</v>
      </c>
    </row>
    <row r="22" spans="1:7" x14ac:dyDescent="0.3">
      <c r="A22" s="85" t="s">
        <v>317</v>
      </c>
      <c r="B22" s="168">
        <v>2914393.53</v>
      </c>
      <c r="C22" s="168">
        <v>7804920.5099999998</v>
      </c>
      <c r="D22" s="169">
        <f t="shared" si="5"/>
        <v>10719314.039999999</v>
      </c>
      <c r="E22" s="168">
        <v>2114318.1</v>
      </c>
      <c r="F22" s="168">
        <v>2113379.19</v>
      </c>
      <c r="G22" s="75">
        <f t="shared" si="6"/>
        <v>8604995.9399999995</v>
      </c>
    </row>
    <row r="23" spans="1:7" x14ac:dyDescent="0.3">
      <c r="A23" s="85" t="s">
        <v>318</v>
      </c>
      <c r="B23" s="168">
        <v>857153.47</v>
      </c>
      <c r="C23" s="168">
        <v>107768</v>
      </c>
      <c r="D23" s="169">
        <f t="shared" si="5"/>
        <v>964921.47</v>
      </c>
      <c r="E23" s="168">
        <v>134995.87</v>
      </c>
      <c r="F23" s="168">
        <v>134995.87</v>
      </c>
      <c r="G23" s="75">
        <f t="shared" si="6"/>
        <v>829925.6</v>
      </c>
    </row>
    <row r="24" spans="1:7" x14ac:dyDescent="0.3">
      <c r="A24" s="85" t="s">
        <v>319</v>
      </c>
      <c r="B24" s="168">
        <v>14951200</v>
      </c>
      <c r="C24" s="168">
        <v>-197000</v>
      </c>
      <c r="D24" s="169">
        <f t="shared" si="5"/>
        <v>14754200</v>
      </c>
      <c r="E24" s="168">
        <v>2780739.27</v>
      </c>
      <c r="F24" s="168">
        <v>2780739.27</v>
      </c>
      <c r="G24" s="75">
        <f t="shared" si="6"/>
        <v>11973460.73</v>
      </c>
    </row>
    <row r="25" spans="1:7" x14ac:dyDescent="0.3">
      <c r="A25" s="85" t="s">
        <v>320</v>
      </c>
      <c r="B25" s="168">
        <v>704482.51</v>
      </c>
      <c r="C25" s="168">
        <v>-181196.43</v>
      </c>
      <c r="D25" s="169">
        <f t="shared" si="5"/>
        <v>523286.08</v>
      </c>
      <c r="E25" s="168">
        <v>65587</v>
      </c>
      <c r="F25" s="168">
        <v>65587</v>
      </c>
      <c r="G25" s="75">
        <f t="shared" si="6"/>
        <v>457699.08</v>
      </c>
    </row>
    <row r="26" spans="1:7" x14ac:dyDescent="0.3">
      <c r="A26" s="85" t="s">
        <v>321</v>
      </c>
      <c r="B26" s="169">
        <v>0</v>
      </c>
      <c r="C26" s="169">
        <v>0</v>
      </c>
      <c r="D26" s="169">
        <f t="shared" si="5"/>
        <v>0</v>
      </c>
      <c r="E26" s="169">
        <v>0</v>
      </c>
      <c r="F26" s="169">
        <v>0</v>
      </c>
      <c r="G26" s="75">
        <f t="shared" si="6"/>
        <v>0</v>
      </c>
    </row>
    <row r="27" spans="1:7" x14ac:dyDescent="0.3">
      <c r="A27" s="85" t="s">
        <v>322</v>
      </c>
      <c r="B27" s="168">
        <v>4344218.34</v>
      </c>
      <c r="C27" s="168">
        <v>-409258.35</v>
      </c>
      <c r="D27" s="169">
        <f t="shared" ref="D27" si="7">B27+C27</f>
        <v>3934959.9899999998</v>
      </c>
      <c r="E27" s="168">
        <v>484129.49</v>
      </c>
      <c r="F27" s="168">
        <v>484082.35</v>
      </c>
      <c r="G27" s="75">
        <f t="shared" si="6"/>
        <v>3450830.5</v>
      </c>
    </row>
    <row r="28" spans="1:7" x14ac:dyDescent="0.3">
      <c r="A28" s="84" t="s">
        <v>323</v>
      </c>
      <c r="B28" s="83">
        <f t="shared" ref="B28:G28" si="8">SUM(B29:B37)</f>
        <v>28568715.91</v>
      </c>
      <c r="C28" s="83">
        <f t="shared" si="8"/>
        <v>1920833.4199999997</v>
      </c>
      <c r="D28" s="83">
        <f t="shared" si="8"/>
        <v>30489549.329999998</v>
      </c>
      <c r="E28" s="83">
        <f t="shared" si="8"/>
        <v>8465449.5300000012</v>
      </c>
      <c r="F28" s="83">
        <f t="shared" si="8"/>
        <v>8228949.7100000009</v>
      </c>
      <c r="G28" s="83">
        <f t="shared" si="8"/>
        <v>22024099.800000001</v>
      </c>
    </row>
    <row r="29" spans="1:7" x14ac:dyDescent="0.3">
      <c r="A29" s="85" t="s">
        <v>324</v>
      </c>
      <c r="B29" s="168">
        <v>4558220.74</v>
      </c>
      <c r="C29" s="168">
        <v>1458616.47</v>
      </c>
      <c r="D29" s="169">
        <f t="shared" ref="D29:D37" si="9">B29+C29</f>
        <v>6016837.21</v>
      </c>
      <c r="E29" s="168">
        <v>248371.67</v>
      </c>
      <c r="F29" s="168">
        <v>243871.85</v>
      </c>
      <c r="G29" s="75">
        <f>D29-E29</f>
        <v>5768465.54</v>
      </c>
    </row>
    <row r="30" spans="1:7" x14ac:dyDescent="0.3">
      <c r="A30" s="85" t="s">
        <v>325</v>
      </c>
      <c r="B30" s="168">
        <v>4662035.79</v>
      </c>
      <c r="C30" s="168">
        <v>-126000</v>
      </c>
      <c r="D30" s="169">
        <f t="shared" si="9"/>
        <v>4536035.79</v>
      </c>
      <c r="E30" s="168">
        <v>705449.44</v>
      </c>
      <c r="F30" s="168">
        <v>705449.44</v>
      </c>
      <c r="G30" s="75">
        <f t="shared" ref="G30:G37" si="10">D30-E30</f>
        <v>3830586.35</v>
      </c>
    </row>
    <row r="31" spans="1:7" x14ac:dyDescent="0.3">
      <c r="A31" s="85" t="s">
        <v>326</v>
      </c>
      <c r="B31" s="168">
        <v>1498595.5</v>
      </c>
      <c r="C31" s="168">
        <v>-139000</v>
      </c>
      <c r="D31" s="169">
        <f t="shared" si="9"/>
        <v>1359595.5</v>
      </c>
      <c r="E31" s="168">
        <v>298666.78000000003</v>
      </c>
      <c r="F31" s="168">
        <v>298666.78000000003</v>
      </c>
      <c r="G31" s="75">
        <f t="shared" si="10"/>
        <v>1060928.72</v>
      </c>
    </row>
    <row r="32" spans="1:7" x14ac:dyDescent="0.3">
      <c r="A32" s="85" t="s">
        <v>327</v>
      </c>
      <c r="B32" s="168">
        <v>205562.41</v>
      </c>
      <c r="C32" s="168">
        <v>0</v>
      </c>
      <c r="D32" s="169">
        <f t="shared" si="9"/>
        <v>205562.41</v>
      </c>
      <c r="E32" s="168">
        <v>7877.76</v>
      </c>
      <c r="F32" s="168">
        <v>7877.76</v>
      </c>
      <c r="G32" s="75">
        <f t="shared" si="10"/>
        <v>197684.65</v>
      </c>
    </row>
    <row r="33" spans="1:7" ht="14.4" customHeight="1" x14ac:dyDescent="0.3">
      <c r="A33" s="85" t="s">
        <v>328</v>
      </c>
      <c r="B33" s="168">
        <v>2828564.05</v>
      </c>
      <c r="C33" s="168">
        <v>-163900</v>
      </c>
      <c r="D33" s="169">
        <f t="shared" si="9"/>
        <v>2664664.0499999998</v>
      </c>
      <c r="E33" s="168">
        <v>102065.22</v>
      </c>
      <c r="F33" s="168">
        <v>102065.22</v>
      </c>
      <c r="G33" s="75">
        <f t="shared" si="10"/>
        <v>2562598.8299999996</v>
      </c>
    </row>
    <row r="34" spans="1:7" ht="14.4" customHeight="1" x14ac:dyDescent="0.3">
      <c r="A34" s="85" t="s">
        <v>329</v>
      </c>
      <c r="B34" s="168">
        <v>1561629.69</v>
      </c>
      <c r="C34" s="168">
        <v>-242800</v>
      </c>
      <c r="D34" s="169">
        <f t="shared" si="9"/>
        <v>1318829.69</v>
      </c>
      <c r="E34" s="168">
        <v>43088.2</v>
      </c>
      <c r="F34" s="168">
        <v>43088.2</v>
      </c>
      <c r="G34" s="75">
        <f t="shared" si="10"/>
        <v>1275741.49</v>
      </c>
    </row>
    <row r="35" spans="1:7" ht="14.4" customHeight="1" x14ac:dyDescent="0.3">
      <c r="A35" s="85" t="s">
        <v>330</v>
      </c>
      <c r="B35" s="168">
        <v>325133.61</v>
      </c>
      <c r="C35" s="168">
        <v>8500</v>
      </c>
      <c r="D35" s="169">
        <f t="shared" si="9"/>
        <v>333633.61</v>
      </c>
      <c r="E35" s="168">
        <v>14449</v>
      </c>
      <c r="F35" s="168">
        <v>14449</v>
      </c>
      <c r="G35" s="75">
        <f t="shared" si="10"/>
        <v>319184.61</v>
      </c>
    </row>
    <row r="36" spans="1:7" ht="14.4" customHeight="1" x14ac:dyDescent="0.3">
      <c r="A36" s="85" t="s">
        <v>331</v>
      </c>
      <c r="B36" s="168">
        <v>7524691.0700000003</v>
      </c>
      <c r="C36" s="168">
        <v>1984700</v>
      </c>
      <c r="D36" s="169">
        <f t="shared" si="9"/>
        <v>9509391.0700000003</v>
      </c>
      <c r="E36" s="168">
        <v>4444343.2300000004</v>
      </c>
      <c r="F36" s="168">
        <v>4212343.2300000004</v>
      </c>
      <c r="G36" s="75">
        <f t="shared" si="10"/>
        <v>5065047.84</v>
      </c>
    </row>
    <row r="37" spans="1:7" ht="14.4" customHeight="1" x14ac:dyDescent="0.3">
      <c r="A37" s="85" t="s">
        <v>332</v>
      </c>
      <c r="B37" s="168">
        <v>5404283.0499999998</v>
      </c>
      <c r="C37" s="168">
        <v>-859283.05</v>
      </c>
      <c r="D37" s="169">
        <f t="shared" si="9"/>
        <v>4545000</v>
      </c>
      <c r="E37" s="168">
        <v>2601138.23</v>
      </c>
      <c r="F37" s="168">
        <v>2601138.23</v>
      </c>
      <c r="G37" s="75">
        <f t="shared" si="10"/>
        <v>1943861.77</v>
      </c>
    </row>
    <row r="38" spans="1:7" x14ac:dyDescent="0.3">
      <c r="A38" s="84" t="s">
        <v>333</v>
      </c>
      <c r="B38" s="83">
        <f t="shared" ref="B38:G38" si="11">SUM(B39:B47)</f>
        <v>11644538.76</v>
      </c>
      <c r="C38" s="83">
        <f t="shared" si="11"/>
        <v>4368634.92</v>
      </c>
      <c r="D38" s="83">
        <f t="shared" si="11"/>
        <v>16013173.68</v>
      </c>
      <c r="E38" s="83">
        <f t="shared" si="11"/>
        <v>4716626.76</v>
      </c>
      <c r="F38" s="83">
        <f t="shared" si="11"/>
        <v>4716626.76</v>
      </c>
      <c r="G38" s="83">
        <f t="shared" si="11"/>
        <v>11296546.92</v>
      </c>
    </row>
    <row r="39" spans="1:7" x14ac:dyDescent="0.3">
      <c r="A39" s="85" t="s">
        <v>334</v>
      </c>
      <c r="B39" s="168">
        <v>2594445</v>
      </c>
      <c r="C39" s="168">
        <v>0</v>
      </c>
      <c r="D39" s="169">
        <f t="shared" ref="D39:D47" si="12">B39+C39</f>
        <v>2594445</v>
      </c>
      <c r="E39" s="168">
        <v>1296000</v>
      </c>
      <c r="F39" s="168">
        <v>1296000</v>
      </c>
      <c r="G39" s="75">
        <f>D39-E39</f>
        <v>1298445</v>
      </c>
    </row>
    <row r="40" spans="1:7" x14ac:dyDescent="0.3">
      <c r="A40" s="85" t="s">
        <v>335</v>
      </c>
      <c r="B40" s="169">
        <v>0</v>
      </c>
      <c r="C40" s="169">
        <v>0</v>
      </c>
      <c r="D40" s="169">
        <f t="shared" si="12"/>
        <v>0</v>
      </c>
      <c r="E40" s="169">
        <v>0</v>
      </c>
      <c r="F40" s="169">
        <v>0</v>
      </c>
      <c r="G40" s="75">
        <f t="shared" ref="G40:G47" si="13">D40-E40</f>
        <v>0</v>
      </c>
    </row>
    <row r="41" spans="1:7" x14ac:dyDescent="0.3">
      <c r="A41" s="85" t="s">
        <v>336</v>
      </c>
      <c r="B41" s="168">
        <v>694412</v>
      </c>
      <c r="C41" s="168">
        <v>0</v>
      </c>
      <c r="D41" s="169">
        <f t="shared" si="12"/>
        <v>694412</v>
      </c>
      <c r="E41" s="168">
        <v>0</v>
      </c>
      <c r="F41" s="168">
        <v>0</v>
      </c>
      <c r="G41" s="75">
        <f t="shared" si="13"/>
        <v>694412</v>
      </c>
    </row>
    <row r="42" spans="1:7" x14ac:dyDescent="0.3">
      <c r="A42" s="85" t="s">
        <v>337</v>
      </c>
      <c r="B42" s="168">
        <v>5615000</v>
      </c>
      <c r="C42" s="168">
        <v>4550000</v>
      </c>
      <c r="D42" s="169">
        <f t="shared" si="12"/>
        <v>10165000</v>
      </c>
      <c r="E42" s="168">
        <v>2777683.59</v>
      </c>
      <c r="F42" s="168">
        <v>2777683.59</v>
      </c>
      <c r="G42" s="75">
        <f t="shared" si="13"/>
        <v>7387316.4100000001</v>
      </c>
    </row>
    <row r="43" spans="1:7" x14ac:dyDescent="0.3">
      <c r="A43" s="85" t="s">
        <v>338</v>
      </c>
      <c r="B43" s="168">
        <v>2740681.76</v>
      </c>
      <c r="C43" s="168">
        <v>-181365.08</v>
      </c>
      <c r="D43" s="169">
        <f t="shared" si="12"/>
        <v>2559316.6799999997</v>
      </c>
      <c r="E43" s="168">
        <v>642943.17000000004</v>
      </c>
      <c r="F43" s="168">
        <v>642943.17000000004</v>
      </c>
      <c r="G43" s="75">
        <f t="shared" si="13"/>
        <v>1916373.5099999998</v>
      </c>
    </row>
    <row r="44" spans="1:7" x14ac:dyDescent="0.3">
      <c r="A44" s="85" t="s">
        <v>339</v>
      </c>
      <c r="B44" s="169">
        <v>0</v>
      </c>
      <c r="C44" s="169">
        <v>0</v>
      </c>
      <c r="D44" s="169">
        <f t="shared" si="12"/>
        <v>0</v>
      </c>
      <c r="E44" s="169">
        <v>0</v>
      </c>
      <c r="F44" s="169">
        <v>0</v>
      </c>
      <c r="G44" s="75">
        <f t="shared" si="13"/>
        <v>0</v>
      </c>
    </row>
    <row r="45" spans="1:7" x14ac:dyDescent="0.3">
      <c r="A45" s="85" t="s">
        <v>340</v>
      </c>
      <c r="B45" s="169">
        <v>0</v>
      </c>
      <c r="C45" s="169">
        <v>0</v>
      </c>
      <c r="D45" s="169">
        <f t="shared" si="12"/>
        <v>0</v>
      </c>
      <c r="E45" s="169">
        <v>0</v>
      </c>
      <c r="F45" s="169">
        <v>0</v>
      </c>
      <c r="G45" s="75">
        <f t="shared" si="13"/>
        <v>0</v>
      </c>
    </row>
    <row r="46" spans="1:7" x14ac:dyDescent="0.3">
      <c r="A46" s="85" t="s">
        <v>341</v>
      </c>
      <c r="B46" s="169">
        <v>0</v>
      </c>
      <c r="C46" s="169">
        <v>0</v>
      </c>
      <c r="D46" s="169">
        <f t="shared" si="12"/>
        <v>0</v>
      </c>
      <c r="E46" s="169">
        <v>0</v>
      </c>
      <c r="F46" s="169">
        <v>0</v>
      </c>
      <c r="G46" s="75">
        <f t="shared" si="13"/>
        <v>0</v>
      </c>
    </row>
    <row r="47" spans="1:7" x14ac:dyDescent="0.3">
      <c r="A47" s="85" t="s">
        <v>342</v>
      </c>
      <c r="B47" s="169">
        <v>0</v>
      </c>
      <c r="C47" s="169">
        <v>0</v>
      </c>
      <c r="D47" s="169">
        <f t="shared" si="12"/>
        <v>0</v>
      </c>
      <c r="E47" s="169">
        <v>0</v>
      </c>
      <c r="F47" s="169">
        <v>0</v>
      </c>
      <c r="G47" s="75">
        <f t="shared" si="13"/>
        <v>0</v>
      </c>
    </row>
    <row r="48" spans="1:7" x14ac:dyDescent="0.3">
      <c r="A48" s="84" t="s">
        <v>343</v>
      </c>
      <c r="B48" s="83">
        <f t="shared" ref="B48:G48" si="14">SUM(B49:B57)</f>
        <v>1552900.1400000001</v>
      </c>
      <c r="C48" s="83">
        <f t="shared" si="14"/>
        <v>14099.859999999986</v>
      </c>
      <c r="D48" s="83">
        <f t="shared" si="14"/>
        <v>1567000</v>
      </c>
      <c r="E48" s="83">
        <f t="shared" si="14"/>
        <v>34535</v>
      </c>
      <c r="F48" s="83">
        <f t="shared" si="14"/>
        <v>34535</v>
      </c>
      <c r="G48" s="83">
        <f t="shared" si="14"/>
        <v>1532465</v>
      </c>
    </row>
    <row r="49" spans="1:7" x14ac:dyDescent="0.3">
      <c r="A49" s="85" t="s">
        <v>344</v>
      </c>
      <c r="B49" s="168">
        <v>244500</v>
      </c>
      <c r="C49" s="168">
        <v>-20000</v>
      </c>
      <c r="D49" s="169">
        <f t="shared" ref="D49:D57" si="15">B49+C49</f>
        <v>224500</v>
      </c>
      <c r="E49" s="168">
        <v>0</v>
      </c>
      <c r="F49" s="168">
        <v>0</v>
      </c>
      <c r="G49" s="75">
        <f>D49-E49</f>
        <v>224500</v>
      </c>
    </row>
    <row r="50" spans="1:7" x14ac:dyDescent="0.3">
      <c r="A50" s="85" t="s">
        <v>345</v>
      </c>
      <c r="B50" s="168">
        <v>573900</v>
      </c>
      <c r="C50" s="168">
        <v>0</v>
      </c>
      <c r="D50" s="169">
        <f t="shared" si="15"/>
        <v>573900</v>
      </c>
      <c r="E50" s="168">
        <v>0</v>
      </c>
      <c r="F50" s="168">
        <v>0</v>
      </c>
      <c r="G50" s="75">
        <f t="shared" ref="G50:G57" si="16">D50-E50</f>
        <v>573900</v>
      </c>
    </row>
    <row r="51" spans="1:7" x14ac:dyDescent="0.3">
      <c r="A51" s="85" t="s">
        <v>346</v>
      </c>
      <c r="B51" s="168">
        <v>60000</v>
      </c>
      <c r="C51" s="168">
        <v>0</v>
      </c>
      <c r="D51" s="169">
        <f t="shared" si="15"/>
        <v>60000</v>
      </c>
      <c r="E51" s="168">
        <v>0</v>
      </c>
      <c r="F51" s="168">
        <v>0</v>
      </c>
      <c r="G51" s="75">
        <f t="shared" si="16"/>
        <v>60000</v>
      </c>
    </row>
    <row r="52" spans="1:7" x14ac:dyDescent="0.3">
      <c r="A52" s="85" t="s">
        <v>347</v>
      </c>
      <c r="B52" s="168">
        <v>144500</v>
      </c>
      <c r="C52" s="168">
        <v>-74500</v>
      </c>
      <c r="D52" s="169">
        <f t="shared" si="15"/>
        <v>70000</v>
      </c>
      <c r="E52" s="168">
        <v>0</v>
      </c>
      <c r="F52" s="168">
        <v>0</v>
      </c>
      <c r="G52" s="75">
        <f t="shared" si="16"/>
        <v>70000</v>
      </c>
    </row>
    <row r="53" spans="1:7" x14ac:dyDescent="0.3">
      <c r="A53" s="85" t="s">
        <v>348</v>
      </c>
      <c r="B53" s="169">
        <v>0</v>
      </c>
      <c r="C53" s="169">
        <v>0</v>
      </c>
      <c r="D53" s="169">
        <f t="shared" si="15"/>
        <v>0</v>
      </c>
      <c r="E53" s="169">
        <v>0</v>
      </c>
      <c r="F53" s="169">
        <v>0</v>
      </c>
      <c r="G53" s="75">
        <f t="shared" si="16"/>
        <v>0</v>
      </c>
    </row>
    <row r="54" spans="1:7" x14ac:dyDescent="0.3">
      <c r="A54" s="85" t="s">
        <v>349</v>
      </c>
      <c r="B54" s="168">
        <v>530000.14</v>
      </c>
      <c r="C54" s="168">
        <v>-41400.14</v>
      </c>
      <c r="D54" s="169">
        <f t="shared" si="15"/>
        <v>488600</v>
      </c>
      <c r="E54" s="168">
        <v>34535</v>
      </c>
      <c r="F54" s="168">
        <v>34535</v>
      </c>
      <c r="G54" s="75">
        <f t="shared" si="16"/>
        <v>454065</v>
      </c>
    </row>
    <row r="55" spans="1:7" x14ac:dyDescent="0.3">
      <c r="A55" s="85" t="s">
        <v>350</v>
      </c>
      <c r="B55" s="169">
        <v>0</v>
      </c>
      <c r="C55" s="169">
        <v>0</v>
      </c>
      <c r="D55" s="169">
        <f t="shared" si="15"/>
        <v>0</v>
      </c>
      <c r="E55" s="169">
        <v>0</v>
      </c>
      <c r="F55" s="169">
        <v>0</v>
      </c>
      <c r="G55" s="75">
        <f t="shared" si="16"/>
        <v>0</v>
      </c>
    </row>
    <row r="56" spans="1:7" x14ac:dyDescent="0.3">
      <c r="A56" s="85" t="s">
        <v>351</v>
      </c>
      <c r="B56" s="168">
        <v>0</v>
      </c>
      <c r="C56" s="168">
        <v>150000</v>
      </c>
      <c r="D56" s="169">
        <f t="shared" si="15"/>
        <v>150000</v>
      </c>
      <c r="E56" s="168">
        <v>0</v>
      </c>
      <c r="F56" s="168">
        <v>0</v>
      </c>
      <c r="G56" s="75">
        <f t="shared" si="16"/>
        <v>150000</v>
      </c>
    </row>
    <row r="57" spans="1:7" x14ac:dyDescent="0.3">
      <c r="A57" s="85" t="s">
        <v>352</v>
      </c>
      <c r="B57" s="169">
        <v>0</v>
      </c>
      <c r="C57" s="169">
        <v>0</v>
      </c>
      <c r="D57" s="169">
        <f t="shared" si="15"/>
        <v>0</v>
      </c>
      <c r="E57" s="169">
        <v>0</v>
      </c>
      <c r="F57" s="169">
        <v>0</v>
      </c>
      <c r="G57" s="75">
        <f t="shared" si="16"/>
        <v>0</v>
      </c>
    </row>
    <row r="58" spans="1:7" x14ac:dyDescent="0.3">
      <c r="A58" s="84" t="s">
        <v>353</v>
      </c>
      <c r="B58" s="83">
        <f t="shared" ref="B58:G58" si="17">SUM(B59:B61)</f>
        <v>400000</v>
      </c>
      <c r="C58" s="83">
        <f t="shared" si="17"/>
        <v>5160895.08</v>
      </c>
      <c r="D58" s="83">
        <f t="shared" si="17"/>
        <v>5560895.0800000001</v>
      </c>
      <c r="E58" s="83">
        <f t="shared" si="17"/>
        <v>873573.87</v>
      </c>
      <c r="F58" s="83">
        <f t="shared" si="17"/>
        <v>675574.51</v>
      </c>
      <c r="G58" s="83">
        <f t="shared" si="17"/>
        <v>4687321.21</v>
      </c>
    </row>
    <row r="59" spans="1:7" x14ac:dyDescent="0.3">
      <c r="A59" s="85" t="s">
        <v>354</v>
      </c>
      <c r="B59" s="168">
        <v>400000</v>
      </c>
      <c r="C59" s="168">
        <v>5160895.08</v>
      </c>
      <c r="D59" s="169">
        <f t="shared" ref="D59:D61" si="18">B59+C59</f>
        <v>5560895.0800000001</v>
      </c>
      <c r="E59" s="168">
        <v>873573.87</v>
      </c>
      <c r="F59" s="168">
        <v>675574.51</v>
      </c>
      <c r="G59" s="75">
        <f>D59-E59</f>
        <v>4687321.21</v>
      </c>
    </row>
    <row r="60" spans="1:7" x14ac:dyDescent="0.3">
      <c r="A60" s="85" t="s">
        <v>355</v>
      </c>
      <c r="B60" s="169">
        <v>0</v>
      </c>
      <c r="C60" s="169">
        <v>0</v>
      </c>
      <c r="D60" s="169">
        <f t="shared" si="18"/>
        <v>0</v>
      </c>
      <c r="E60" s="169">
        <v>0</v>
      </c>
      <c r="F60" s="169">
        <v>0</v>
      </c>
      <c r="G60" s="75">
        <f t="shared" ref="G60:G61" si="19">D60-E60</f>
        <v>0</v>
      </c>
    </row>
    <row r="61" spans="1:7" x14ac:dyDescent="0.3">
      <c r="A61" s="85" t="s">
        <v>356</v>
      </c>
      <c r="B61" s="169">
        <v>0</v>
      </c>
      <c r="C61" s="169">
        <v>0</v>
      </c>
      <c r="D61" s="169">
        <f t="shared" si="18"/>
        <v>0</v>
      </c>
      <c r="E61" s="169">
        <v>0</v>
      </c>
      <c r="F61" s="169">
        <v>0</v>
      </c>
      <c r="G61" s="75">
        <f t="shared" si="19"/>
        <v>0</v>
      </c>
    </row>
    <row r="62" spans="1:7" x14ac:dyDescent="0.3">
      <c r="A62" s="84" t="s">
        <v>357</v>
      </c>
      <c r="B62" s="83">
        <f t="shared" ref="B62:G62" si="20">SUM(B63:B67,B69:B70)</f>
        <v>990175.4</v>
      </c>
      <c r="C62" s="83">
        <f t="shared" si="20"/>
        <v>-798997.92</v>
      </c>
      <c r="D62" s="83">
        <f t="shared" si="20"/>
        <v>191177.47999999998</v>
      </c>
      <c r="E62" s="83">
        <f t="shared" si="20"/>
        <v>0</v>
      </c>
      <c r="F62" s="83">
        <f t="shared" si="20"/>
        <v>0</v>
      </c>
      <c r="G62" s="83">
        <f t="shared" si="20"/>
        <v>191177.47999999998</v>
      </c>
    </row>
    <row r="63" spans="1:7" x14ac:dyDescent="0.3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21">D64-E64</f>
        <v>0</v>
      </c>
    </row>
    <row r="65" spans="1:7" x14ac:dyDescent="0.3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21"/>
        <v>0</v>
      </c>
    </row>
    <row r="66" spans="1:7" x14ac:dyDescent="0.3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21"/>
        <v>0</v>
      </c>
    </row>
    <row r="67" spans="1:7" x14ac:dyDescent="0.3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21"/>
        <v>0</v>
      </c>
    </row>
    <row r="68" spans="1:7" x14ac:dyDescent="0.3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21"/>
        <v>0</v>
      </c>
    </row>
    <row r="69" spans="1:7" x14ac:dyDescent="0.3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21"/>
        <v>0</v>
      </c>
    </row>
    <row r="70" spans="1:7" x14ac:dyDescent="0.3">
      <c r="A70" s="85" t="s">
        <v>365</v>
      </c>
      <c r="B70" s="168">
        <v>990175.4</v>
      </c>
      <c r="C70" s="168">
        <v>-798997.92</v>
      </c>
      <c r="D70" s="169">
        <f t="shared" ref="D70" si="22">B70+C70</f>
        <v>191177.47999999998</v>
      </c>
      <c r="E70" s="168">
        <v>0</v>
      </c>
      <c r="F70" s="168">
        <v>0</v>
      </c>
      <c r="G70" s="75">
        <f t="shared" si="21"/>
        <v>191177.47999999998</v>
      </c>
    </row>
    <row r="71" spans="1:7" x14ac:dyDescent="0.3">
      <c r="A71" s="84" t="s">
        <v>366</v>
      </c>
      <c r="B71" s="83">
        <f t="shared" ref="B71:G71" si="23">SUM(B72:B74)</f>
        <v>400000</v>
      </c>
      <c r="C71" s="83">
        <f t="shared" si="23"/>
        <v>50000</v>
      </c>
      <c r="D71" s="83">
        <f t="shared" si="23"/>
        <v>450000</v>
      </c>
      <c r="E71" s="83">
        <f t="shared" si="23"/>
        <v>200000</v>
      </c>
      <c r="F71" s="83">
        <f t="shared" si="23"/>
        <v>200000</v>
      </c>
      <c r="G71" s="83">
        <f t="shared" si="23"/>
        <v>250000</v>
      </c>
    </row>
    <row r="72" spans="1:7" x14ac:dyDescent="0.3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24">D73-E73</f>
        <v>0</v>
      </c>
    </row>
    <row r="74" spans="1:7" x14ac:dyDescent="0.3">
      <c r="A74" s="85" t="s">
        <v>369</v>
      </c>
      <c r="B74" s="168">
        <v>400000</v>
      </c>
      <c r="C74" s="168">
        <v>50000</v>
      </c>
      <c r="D74" s="169">
        <f t="shared" ref="D74" si="25">B74+C74</f>
        <v>450000</v>
      </c>
      <c r="E74" s="168">
        <v>200000</v>
      </c>
      <c r="F74" s="168">
        <v>200000</v>
      </c>
      <c r="G74" s="75">
        <f t="shared" si="24"/>
        <v>250000</v>
      </c>
    </row>
    <row r="75" spans="1:7" x14ac:dyDescent="0.3">
      <c r="A75" s="84" t="s">
        <v>370</v>
      </c>
      <c r="B75" s="83">
        <f t="shared" ref="B75:G75" si="26">SUM(B76:B82)</f>
        <v>10804091.359999999</v>
      </c>
      <c r="C75" s="83">
        <f t="shared" si="26"/>
        <v>880000</v>
      </c>
      <c r="D75" s="83">
        <f t="shared" si="26"/>
        <v>11684091.359999999</v>
      </c>
      <c r="E75" s="83">
        <f t="shared" si="26"/>
        <v>5278087.1499999994</v>
      </c>
      <c r="F75" s="83">
        <f t="shared" si="26"/>
        <v>5278087.1499999994</v>
      </c>
      <c r="G75" s="83">
        <f t="shared" si="26"/>
        <v>6406004.209999999</v>
      </c>
    </row>
    <row r="76" spans="1:7" x14ac:dyDescent="0.3">
      <c r="A76" s="85" t="s">
        <v>371</v>
      </c>
      <c r="B76" s="168">
        <v>10604091.359999999</v>
      </c>
      <c r="C76" s="168">
        <v>0</v>
      </c>
      <c r="D76" s="169">
        <f t="shared" ref="D76:D82" si="27">B76+C76</f>
        <v>10604091.359999999</v>
      </c>
      <c r="E76" s="168">
        <v>4901022.84</v>
      </c>
      <c r="F76" s="168">
        <v>4901022.84</v>
      </c>
      <c r="G76" s="75">
        <f>D76-E76</f>
        <v>5703068.5199999996</v>
      </c>
    </row>
    <row r="77" spans="1:7" x14ac:dyDescent="0.3">
      <c r="A77" s="85" t="s">
        <v>372</v>
      </c>
      <c r="B77" s="168">
        <v>200000</v>
      </c>
      <c r="C77" s="168">
        <v>880000</v>
      </c>
      <c r="D77" s="169">
        <f t="shared" si="27"/>
        <v>1080000</v>
      </c>
      <c r="E77" s="168">
        <v>377064.31</v>
      </c>
      <c r="F77" s="168">
        <v>377064.31</v>
      </c>
      <c r="G77" s="75">
        <f t="shared" ref="G77:G82" si="28">D77-E77</f>
        <v>702935.69</v>
      </c>
    </row>
    <row r="78" spans="1:7" x14ac:dyDescent="0.3">
      <c r="A78" s="85" t="s">
        <v>373</v>
      </c>
      <c r="B78" s="169">
        <v>0</v>
      </c>
      <c r="C78" s="169">
        <v>0</v>
      </c>
      <c r="D78" s="169">
        <f t="shared" si="27"/>
        <v>0</v>
      </c>
      <c r="E78" s="169">
        <v>0</v>
      </c>
      <c r="F78" s="169">
        <v>0</v>
      </c>
      <c r="G78" s="75">
        <f t="shared" si="28"/>
        <v>0</v>
      </c>
    </row>
    <row r="79" spans="1:7" x14ac:dyDescent="0.3">
      <c r="A79" s="85" t="s">
        <v>374</v>
      </c>
      <c r="B79" s="169">
        <v>0</v>
      </c>
      <c r="C79" s="169">
        <v>0</v>
      </c>
      <c r="D79" s="169">
        <f t="shared" si="27"/>
        <v>0</v>
      </c>
      <c r="E79" s="169">
        <v>0</v>
      </c>
      <c r="F79" s="169">
        <v>0</v>
      </c>
      <c r="G79" s="75">
        <f t="shared" si="28"/>
        <v>0</v>
      </c>
    </row>
    <row r="80" spans="1:7" x14ac:dyDescent="0.3">
      <c r="A80" s="85" t="s">
        <v>375</v>
      </c>
      <c r="B80" s="169">
        <v>0</v>
      </c>
      <c r="C80" s="169">
        <v>0</v>
      </c>
      <c r="D80" s="169">
        <f t="shared" si="27"/>
        <v>0</v>
      </c>
      <c r="E80" s="169">
        <v>0</v>
      </c>
      <c r="F80" s="169">
        <v>0</v>
      </c>
      <c r="G80" s="75">
        <f t="shared" si="28"/>
        <v>0</v>
      </c>
    </row>
    <row r="81" spans="1:7" x14ac:dyDescent="0.3">
      <c r="A81" s="85" t="s">
        <v>376</v>
      </c>
      <c r="B81" s="169">
        <v>0</v>
      </c>
      <c r="C81" s="169">
        <v>0</v>
      </c>
      <c r="D81" s="169">
        <f t="shared" si="27"/>
        <v>0</v>
      </c>
      <c r="E81" s="169">
        <v>0</v>
      </c>
      <c r="F81" s="169">
        <v>0</v>
      </c>
      <c r="G81" s="75">
        <f t="shared" si="28"/>
        <v>0</v>
      </c>
    </row>
    <row r="82" spans="1:7" x14ac:dyDescent="0.3">
      <c r="A82" s="85" t="s">
        <v>377</v>
      </c>
      <c r="B82" s="169">
        <v>0</v>
      </c>
      <c r="C82" s="169">
        <v>0</v>
      </c>
      <c r="D82" s="169">
        <f t="shared" si="27"/>
        <v>0</v>
      </c>
      <c r="E82" s="169">
        <v>0</v>
      </c>
      <c r="F82" s="169">
        <v>0</v>
      </c>
      <c r="G82" s="75">
        <f t="shared" si="2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378</v>
      </c>
      <c r="B84" s="83">
        <f t="shared" ref="B84:G84" si="29">SUM(B85,B93,B103,B113,B123,B133,B137,B146,B150)</f>
        <v>162696257.23999998</v>
      </c>
      <c r="C84" s="83">
        <f t="shared" si="29"/>
        <v>47370870.019999996</v>
      </c>
      <c r="D84" s="83">
        <f t="shared" si="29"/>
        <v>210067127.25999999</v>
      </c>
      <c r="E84" s="83">
        <f t="shared" si="29"/>
        <v>36481659.890000001</v>
      </c>
      <c r="F84" s="83">
        <f t="shared" si="29"/>
        <v>33435261.140000001</v>
      </c>
      <c r="G84" s="83">
        <f t="shared" si="29"/>
        <v>173585467.37</v>
      </c>
    </row>
    <row r="85" spans="1:7" x14ac:dyDescent="0.3">
      <c r="A85" s="84" t="s">
        <v>305</v>
      </c>
      <c r="B85" s="83">
        <f t="shared" ref="B85:G85" si="30">SUM(B86:B92)</f>
        <v>7086259.0799999991</v>
      </c>
      <c r="C85" s="83">
        <f t="shared" si="30"/>
        <v>6766119.5</v>
      </c>
      <c r="D85" s="83">
        <f t="shared" si="30"/>
        <v>13852378.579999998</v>
      </c>
      <c r="E85" s="83">
        <f t="shared" si="30"/>
        <v>4181231.31</v>
      </c>
      <c r="F85" s="83">
        <f t="shared" si="30"/>
        <v>4181231.31</v>
      </c>
      <c r="G85" s="83">
        <f t="shared" si="30"/>
        <v>9671147.2699999996</v>
      </c>
    </row>
    <row r="86" spans="1:7" x14ac:dyDescent="0.3">
      <c r="A86" s="85" t="s">
        <v>306</v>
      </c>
      <c r="B86" s="168">
        <v>4647193.04</v>
      </c>
      <c r="C86" s="168">
        <v>4716119.5</v>
      </c>
      <c r="D86" s="169">
        <f t="shared" ref="D86:D92" si="31">B86+C86</f>
        <v>9363312.5399999991</v>
      </c>
      <c r="E86" s="168">
        <v>3009826.35</v>
      </c>
      <c r="F86" s="168">
        <v>3009826.35</v>
      </c>
      <c r="G86" s="75">
        <f>D86-E86</f>
        <v>6353486.1899999995</v>
      </c>
    </row>
    <row r="87" spans="1:7" x14ac:dyDescent="0.3">
      <c r="A87" s="85" t="s">
        <v>307</v>
      </c>
      <c r="B87" s="168">
        <v>115611.1</v>
      </c>
      <c r="C87" s="168">
        <v>0</v>
      </c>
      <c r="D87" s="169">
        <f t="shared" si="31"/>
        <v>115611.1</v>
      </c>
      <c r="E87" s="168">
        <v>15160</v>
      </c>
      <c r="F87" s="168">
        <v>15160</v>
      </c>
      <c r="G87" s="75">
        <f t="shared" ref="G87:G92" si="32">D87-E87</f>
        <v>100451.1</v>
      </c>
    </row>
    <row r="88" spans="1:7" x14ac:dyDescent="0.3">
      <c r="A88" s="85" t="s">
        <v>308</v>
      </c>
      <c r="B88" s="168">
        <v>0</v>
      </c>
      <c r="C88" s="168">
        <v>350000</v>
      </c>
      <c r="D88" s="169">
        <f t="shared" si="31"/>
        <v>350000</v>
      </c>
      <c r="E88" s="168">
        <v>0</v>
      </c>
      <c r="F88" s="168">
        <v>0</v>
      </c>
      <c r="G88" s="75">
        <f t="shared" si="32"/>
        <v>350000</v>
      </c>
    </row>
    <row r="89" spans="1:7" x14ac:dyDescent="0.3">
      <c r="A89" s="85" t="s">
        <v>309</v>
      </c>
      <c r="B89" s="168">
        <v>427805.39</v>
      </c>
      <c r="C89" s="168">
        <v>0</v>
      </c>
      <c r="D89" s="169">
        <f t="shared" si="31"/>
        <v>427805.39</v>
      </c>
      <c r="E89" s="168">
        <v>0</v>
      </c>
      <c r="F89" s="168">
        <v>0</v>
      </c>
      <c r="G89" s="75">
        <f t="shared" si="32"/>
        <v>427805.39</v>
      </c>
    </row>
    <row r="90" spans="1:7" x14ac:dyDescent="0.3">
      <c r="A90" s="85" t="s">
        <v>310</v>
      </c>
      <c r="B90" s="168">
        <v>1895649.55</v>
      </c>
      <c r="C90" s="168">
        <v>1700000</v>
      </c>
      <c r="D90" s="169">
        <f t="shared" si="31"/>
        <v>3595649.55</v>
      </c>
      <c r="E90" s="168">
        <v>1156244.96</v>
      </c>
      <c r="F90" s="168">
        <v>1156244.96</v>
      </c>
      <c r="G90" s="75">
        <f t="shared" si="32"/>
        <v>2439404.59</v>
      </c>
    </row>
    <row r="91" spans="1:7" x14ac:dyDescent="0.3">
      <c r="A91" s="85" t="s">
        <v>311</v>
      </c>
      <c r="B91" s="169">
        <v>0</v>
      </c>
      <c r="C91" s="169">
        <v>0</v>
      </c>
      <c r="D91" s="169">
        <f t="shared" si="31"/>
        <v>0</v>
      </c>
      <c r="E91" s="169">
        <v>0</v>
      </c>
      <c r="F91" s="169">
        <v>0</v>
      </c>
      <c r="G91" s="75">
        <f t="shared" si="32"/>
        <v>0</v>
      </c>
    </row>
    <row r="92" spans="1:7" x14ac:dyDescent="0.3">
      <c r="A92" s="85" t="s">
        <v>312</v>
      </c>
      <c r="B92" s="169">
        <v>0</v>
      </c>
      <c r="C92" s="169">
        <v>0</v>
      </c>
      <c r="D92" s="169">
        <f t="shared" si="31"/>
        <v>0</v>
      </c>
      <c r="E92" s="169">
        <v>0</v>
      </c>
      <c r="F92" s="169">
        <v>0</v>
      </c>
      <c r="G92" s="75">
        <f t="shared" si="32"/>
        <v>0</v>
      </c>
    </row>
    <row r="93" spans="1:7" x14ac:dyDescent="0.3">
      <c r="A93" s="84" t="s">
        <v>313</v>
      </c>
      <c r="B93" s="169">
        <f>SUM(B94:B102)</f>
        <v>18780082.039999999</v>
      </c>
      <c r="C93" s="169">
        <f t="shared" ref="C93:F93" si="33">SUM(C94:C102)</f>
        <v>-6773373.3099999996</v>
      </c>
      <c r="D93" s="169">
        <f t="shared" si="33"/>
        <v>12006708.73</v>
      </c>
      <c r="E93" s="169">
        <f t="shared" si="33"/>
        <v>837544.62999999989</v>
      </c>
      <c r="F93" s="169">
        <f t="shared" si="33"/>
        <v>837544.62999999989</v>
      </c>
      <c r="G93" s="83">
        <f t="shared" ref="G93" si="34">SUM(G94:G102)</f>
        <v>11169164.1</v>
      </c>
    </row>
    <row r="94" spans="1:7" x14ac:dyDescent="0.3">
      <c r="A94" s="85" t="s">
        <v>314</v>
      </c>
      <c r="B94" s="168">
        <v>26024</v>
      </c>
      <c r="C94" s="168">
        <v>0</v>
      </c>
      <c r="D94" s="169">
        <f t="shared" ref="D94:D102" si="35">B94+C94</f>
        <v>26024</v>
      </c>
      <c r="E94" s="168">
        <v>0</v>
      </c>
      <c r="F94" s="168">
        <v>0</v>
      </c>
      <c r="G94" s="75">
        <f>D94-E94</f>
        <v>26024</v>
      </c>
    </row>
    <row r="95" spans="1:7" x14ac:dyDescent="0.3">
      <c r="A95" s="85" t="s">
        <v>315</v>
      </c>
      <c r="B95" s="168">
        <v>13210</v>
      </c>
      <c r="C95" s="168">
        <v>0</v>
      </c>
      <c r="D95" s="169">
        <f t="shared" si="35"/>
        <v>13210</v>
      </c>
      <c r="E95" s="168">
        <v>0</v>
      </c>
      <c r="F95" s="168">
        <v>0</v>
      </c>
      <c r="G95" s="75">
        <f t="shared" ref="G95:G102" si="36">D95-E95</f>
        <v>13210</v>
      </c>
    </row>
    <row r="96" spans="1:7" x14ac:dyDescent="0.3">
      <c r="A96" s="85" t="s">
        <v>316</v>
      </c>
      <c r="B96" s="169">
        <v>0</v>
      </c>
      <c r="C96" s="169">
        <v>0</v>
      </c>
      <c r="D96" s="169">
        <f t="shared" si="35"/>
        <v>0</v>
      </c>
      <c r="E96" s="169">
        <v>0</v>
      </c>
      <c r="F96" s="169">
        <v>0</v>
      </c>
      <c r="G96" s="75">
        <f t="shared" si="36"/>
        <v>0</v>
      </c>
    </row>
    <row r="97" spans="1:7" x14ac:dyDescent="0.3">
      <c r="A97" s="85" t="s">
        <v>317</v>
      </c>
      <c r="B97" s="168">
        <v>12215471.65</v>
      </c>
      <c r="C97" s="168">
        <v>-6620000</v>
      </c>
      <c r="D97" s="169">
        <f t="shared" si="35"/>
        <v>5595471.6500000004</v>
      </c>
      <c r="E97" s="168">
        <v>0</v>
      </c>
      <c r="F97" s="168">
        <v>0</v>
      </c>
      <c r="G97" s="75">
        <f t="shared" si="36"/>
        <v>5595471.6500000004</v>
      </c>
    </row>
    <row r="98" spans="1:7" x14ac:dyDescent="0.3">
      <c r="A98" s="87" t="s">
        <v>318</v>
      </c>
      <c r="B98" s="169">
        <v>0</v>
      </c>
      <c r="C98" s="169">
        <v>0</v>
      </c>
      <c r="D98" s="169">
        <f t="shared" si="35"/>
        <v>0</v>
      </c>
      <c r="E98" s="169">
        <v>0</v>
      </c>
      <c r="F98" s="169">
        <v>0</v>
      </c>
      <c r="G98" s="75">
        <f t="shared" si="36"/>
        <v>0</v>
      </c>
    </row>
    <row r="99" spans="1:7" x14ac:dyDescent="0.3">
      <c r="A99" s="85" t="s">
        <v>319</v>
      </c>
      <c r="B99" s="168">
        <v>5118191.7699999996</v>
      </c>
      <c r="C99" s="168">
        <v>-107253.81</v>
      </c>
      <c r="D99" s="169">
        <f t="shared" si="35"/>
        <v>5010937.96</v>
      </c>
      <c r="E99" s="168">
        <v>768996.07</v>
      </c>
      <c r="F99" s="168">
        <v>768996.07</v>
      </c>
      <c r="G99" s="75">
        <f t="shared" si="36"/>
        <v>4241941.8899999997</v>
      </c>
    </row>
    <row r="100" spans="1:7" x14ac:dyDescent="0.3">
      <c r="A100" s="85" t="s">
        <v>320</v>
      </c>
      <c r="B100" s="168">
        <v>860924.06</v>
      </c>
      <c r="C100" s="168">
        <v>0</v>
      </c>
      <c r="D100" s="169">
        <f t="shared" si="35"/>
        <v>860924.06</v>
      </c>
      <c r="E100" s="168">
        <v>0</v>
      </c>
      <c r="F100" s="168">
        <v>0</v>
      </c>
      <c r="G100" s="75">
        <f t="shared" si="36"/>
        <v>860924.06</v>
      </c>
    </row>
    <row r="101" spans="1:7" x14ac:dyDescent="0.3">
      <c r="A101" s="85" t="s">
        <v>321</v>
      </c>
      <c r="B101" s="168">
        <v>46119.5</v>
      </c>
      <c r="C101" s="168">
        <v>-46119.5</v>
      </c>
      <c r="D101" s="169">
        <f t="shared" si="35"/>
        <v>0</v>
      </c>
      <c r="E101" s="168">
        <v>0</v>
      </c>
      <c r="F101" s="168">
        <v>0</v>
      </c>
      <c r="G101" s="75">
        <f t="shared" si="36"/>
        <v>0</v>
      </c>
    </row>
    <row r="102" spans="1:7" x14ac:dyDescent="0.3">
      <c r="A102" s="85" t="s">
        <v>322</v>
      </c>
      <c r="B102" s="168">
        <v>500141.06</v>
      </c>
      <c r="C102" s="168">
        <v>0</v>
      </c>
      <c r="D102" s="169">
        <f t="shared" si="35"/>
        <v>500141.06</v>
      </c>
      <c r="E102" s="168">
        <v>68548.56</v>
      </c>
      <c r="F102" s="168">
        <v>68548.56</v>
      </c>
      <c r="G102" s="75">
        <f t="shared" si="36"/>
        <v>431592.5</v>
      </c>
    </row>
    <row r="103" spans="1:7" x14ac:dyDescent="0.3">
      <c r="A103" s="84" t="s">
        <v>323</v>
      </c>
      <c r="B103" s="83">
        <f>SUM(B104:B112)</f>
        <v>29363130.700000003</v>
      </c>
      <c r="C103" s="83">
        <f t="shared" ref="C103:F103" si="37">SUM(C104:C112)</f>
        <v>-301309.71999999997</v>
      </c>
      <c r="D103" s="83">
        <f t="shared" si="37"/>
        <v>29061820.98</v>
      </c>
      <c r="E103" s="83">
        <f t="shared" si="37"/>
        <v>8937566.4499999993</v>
      </c>
      <c r="F103" s="83">
        <f t="shared" si="37"/>
        <v>7225546.2599999998</v>
      </c>
      <c r="G103" s="83">
        <f>SUM(G104:G112)</f>
        <v>20124254.530000001</v>
      </c>
    </row>
    <row r="104" spans="1:7" x14ac:dyDescent="0.3">
      <c r="A104" s="85" t="s">
        <v>324</v>
      </c>
      <c r="B104" s="168">
        <v>21769708.600000001</v>
      </c>
      <c r="C104" s="168">
        <v>-821653.23</v>
      </c>
      <c r="D104" s="169">
        <f t="shared" ref="D104:D112" si="38">B104+C104</f>
        <v>20948055.370000001</v>
      </c>
      <c r="E104" s="168">
        <v>7071661.6399999997</v>
      </c>
      <c r="F104" s="168">
        <v>5359641.45</v>
      </c>
      <c r="G104" s="75">
        <f>D104-E104</f>
        <v>13876393.73</v>
      </c>
    </row>
    <row r="105" spans="1:7" x14ac:dyDescent="0.3">
      <c r="A105" s="85" t="s">
        <v>325</v>
      </c>
      <c r="B105" s="168">
        <v>10000</v>
      </c>
      <c r="C105" s="168">
        <v>0</v>
      </c>
      <c r="D105" s="169">
        <f t="shared" si="38"/>
        <v>10000</v>
      </c>
      <c r="E105" s="168">
        <v>0</v>
      </c>
      <c r="F105" s="168">
        <v>0</v>
      </c>
      <c r="G105" s="75">
        <f t="shared" ref="G105:G112" si="39">D105-E105</f>
        <v>10000</v>
      </c>
    </row>
    <row r="106" spans="1:7" x14ac:dyDescent="0.3">
      <c r="A106" s="85" t="s">
        <v>326</v>
      </c>
      <c r="B106" s="168">
        <v>320057.59999999998</v>
      </c>
      <c r="C106" s="168">
        <v>520343.51</v>
      </c>
      <c r="D106" s="169">
        <f t="shared" si="38"/>
        <v>840401.11</v>
      </c>
      <c r="E106" s="168">
        <v>120343.51</v>
      </c>
      <c r="F106" s="168">
        <v>120343.51</v>
      </c>
      <c r="G106" s="75">
        <f t="shared" si="39"/>
        <v>720057.6</v>
      </c>
    </row>
    <row r="107" spans="1:7" x14ac:dyDescent="0.3">
      <c r="A107" s="85" t="s">
        <v>327</v>
      </c>
      <c r="B107" s="168">
        <v>565532.29</v>
      </c>
      <c r="C107" s="168">
        <v>0</v>
      </c>
      <c r="D107" s="169">
        <f t="shared" si="38"/>
        <v>565532.29</v>
      </c>
      <c r="E107" s="168">
        <v>159947.29999999999</v>
      </c>
      <c r="F107" s="168">
        <v>159947.29999999999</v>
      </c>
      <c r="G107" s="75">
        <f t="shared" si="39"/>
        <v>405584.99000000005</v>
      </c>
    </row>
    <row r="108" spans="1:7" x14ac:dyDescent="0.3">
      <c r="A108" s="85" t="s">
        <v>328</v>
      </c>
      <c r="B108" s="168">
        <v>184086.46</v>
      </c>
      <c r="C108" s="168">
        <v>0</v>
      </c>
      <c r="D108" s="169">
        <f t="shared" si="38"/>
        <v>184086.46</v>
      </c>
      <c r="E108" s="168">
        <v>21597</v>
      </c>
      <c r="F108" s="168">
        <v>21597</v>
      </c>
      <c r="G108" s="75">
        <f t="shared" si="39"/>
        <v>162489.46</v>
      </c>
    </row>
    <row r="109" spans="1:7" x14ac:dyDescent="0.3">
      <c r="A109" s="85" t="s">
        <v>329</v>
      </c>
      <c r="B109" s="169">
        <v>0</v>
      </c>
      <c r="C109" s="169">
        <v>0</v>
      </c>
      <c r="D109" s="169">
        <f t="shared" si="38"/>
        <v>0</v>
      </c>
      <c r="E109" s="169">
        <v>0</v>
      </c>
      <c r="F109" s="169">
        <v>0</v>
      </c>
      <c r="G109" s="75">
        <f t="shared" si="39"/>
        <v>0</v>
      </c>
    </row>
    <row r="110" spans="1:7" x14ac:dyDescent="0.3">
      <c r="A110" s="85" t="s">
        <v>330</v>
      </c>
      <c r="B110" s="168">
        <v>1200</v>
      </c>
      <c r="C110" s="168">
        <v>0</v>
      </c>
      <c r="D110" s="169">
        <f t="shared" si="38"/>
        <v>1200</v>
      </c>
      <c r="E110" s="168">
        <v>0</v>
      </c>
      <c r="F110" s="168">
        <v>0</v>
      </c>
      <c r="G110" s="75">
        <f t="shared" si="39"/>
        <v>1200</v>
      </c>
    </row>
    <row r="111" spans="1:7" x14ac:dyDescent="0.3">
      <c r="A111" s="85" t="s">
        <v>331</v>
      </c>
      <c r="B111" s="168">
        <v>125298.25</v>
      </c>
      <c r="C111" s="168">
        <v>0</v>
      </c>
      <c r="D111" s="169">
        <f t="shared" si="38"/>
        <v>125298.25</v>
      </c>
      <c r="E111" s="168">
        <v>0</v>
      </c>
      <c r="F111" s="168">
        <v>0</v>
      </c>
      <c r="G111" s="75">
        <f t="shared" si="39"/>
        <v>125298.25</v>
      </c>
    </row>
    <row r="112" spans="1:7" x14ac:dyDescent="0.3">
      <c r="A112" s="85" t="s">
        <v>332</v>
      </c>
      <c r="B112" s="168">
        <v>6387247.5</v>
      </c>
      <c r="C112" s="168">
        <v>0</v>
      </c>
      <c r="D112" s="169">
        <f t="shared" si="38"/>
        <v>6387247.5</v>
      </c>
      <c r="E112" s="168">
        <v>1564017</v>
      </c>
      <c r="F112" s="168">
        <v>1564017</v>
      </c>
      <c r="G112" s="75">
        <f t="shared" si="39"/>
        <v>4823230.5</v>
      </c>
    </row>
    <row r="113" spans="1:7" x14ac:dyDescent="0.3">
      <c r="A113" s="84" t="s">
        <v>333</v>
      </c>
      <c r="B113" s="83">
        <f t="shared" ref="B113:G113" si="40">SUM(B114:B122)</f>
        <v>8873375</v>
      </c>
      <c r="C113" s="83">
        <f t="shared" si="40"/>
        <v>2207423.9900000002</v>
      </c>
      <c r="D113" s="83">
        <f t="shared" si="40"/>
        <v>11080798.99</v>
      </c>
      <c r="E113" s="83">
        <f t="shared" si="40"/>
        <v>1296000</v>
      </c>
      <c r="F113" s="83">
        <f t="shared" si="40"/>
        <v>1296000</v>
      </c>
      <c r="G113" s="83">
        <f t="shared" si="40"/>
        <v>9784798.9900000002</v>
      </c>
    </row>
    <row r="114" spans="1:7" x14ac:dyDescent="0.3">
      <c r="A114" s="85" t="s">
        <v>334</v>
      </c>
      <c r="B114" s="168">
        <v>8873375</v>
      </c>
      <c r="C114" s="168">
        <v>0</v>
      </c>
      <c r="D114" s="169">
        <f t="shared" ref="D114:D122" si="41">B114+C114</f>
        <v>8873375</v>
      </c>
      <c r="E114" s="168">
        <v>1296000</v>
      </c>
      <c r="F114" s="168">
        <v>1296000</v>
      </c>
      <c r="G114" s="75">
        <f>D114-E114</f>
        <v>7577375</v>
      </c>
    </row>
    <row r="115" spans="1:7" x14ac:dyDescent="0.3">
      <c r="A115" s="85" t="s">
        <v>335</v>
      </c>
      <c r="B115" s="169">
        <v>0</v>
      </c>
      <c r="C115" s="169">
        <v>0</v>
      </c>
      <c r="D115" s="169">
        <f t="shared" si="41"/>
        <v>0</v>
      </c>
      <c r="E115" s="169">
        <v>0</v>
      </c>
      <c r="F115" s="169">
        <v>0</v>
      </c>
      <c r="G115" s="75">
        <f t="shared" ref="G115:G122" si="42">D115-E115</f>
        <v>0</v>
      </c>
    </row>
    <row r="116" spans="1:7" x14ac:dyDescent="0.3">
      <c r="A116" s="85" t="s">
        <v>336</v>
      </c>
      <c r="B116" s="169">
        <v>0</v>
      </c>
      <c r="C116" s="169">
        <v>0</v>
      </c>
      <c r="D116" s="169">
        <f t="shared" si="41"/>
        <v>0</v>
      </c>
      <c r="E116" s="169">
        <v>0</v>
      </c>
      <c r="F116" s="169">
        <v>0</v>
      </c>
      <c r="G116" s="75">
        <f t="shared" si="42"/>
        <v>0</v>
      </c>
    </row>
    <row r="117" spans="1:7" x14ac:dyDescent="0.3">
      <c r="A117" s="85" t="s">
        <v>337</v>
      </c>
      <c r="B117" s="168">
        <v>0</v>
      </c>
      <c r="C117" s="168">
        <v>2207423.9900000002</v>
      </c>
      <c r="D117" s="169">
        <f t="shared" si="41"/>
        <v>2207423.9900000002</v>
      </c>
      <c r="E117" s="168">
        <v>0</v>
      </c>
      <c r="F117" s="168">
        <v>0</v>
      </c>
      <c r="G117" s="75">
        <f t="shared" si="42"/>
        <v>2207423.9900000002</v>
      </c>
    </row>
    <row r="118" spans="1:7" x14ac:dyDescent="0.3">
      <c r="A118" s="85" t="s">
        <v>338</v>
      </c>
      <c r="B118" s="169">
        <v>0</v>
      </c>
      <c r="C118" s="169">
        <v>0</v>
      </c>
      <c r="D118" s="169">
        <f t="shared" si="41"/>
        <v>0</v>
      </c>
      <c r="E118" s="169">
        <v>0</v>
      </c>
      <c r="F118" s="169">
        <v>0</v>
      </c>
      <c r="G118" s="75">
        <f t="shared" si="42"/>
        <v>0</v>
      </c>
    </row>
    <row r="119" spans="1:7" x14ac:dyDescent="0.3">
      <c r="A119" s="85" t="s">
        <v>339</v>
      </c>
      <c r="B119" s="169">
        <v>0</v>
      </c>
      <c r="C119" s="169">
        <v>0</v>
      </c>
      <c r="D119" s="169">
        <f t="shared" si="41"/>
        <v>0</v>
      </c>
      <c r="E119" s="169">
        <v>0</v>
      </c>
      <c r="F119" s="169">
        <v>0</v>
      </c>
      <c r="G119" s="75">
        <f t="shared" si="42"/>
        <v>0</v>
      </c>
    </row>
    <row r="120" spans="1:7" x14ac:dyDescent="0.3">
      <c r="A120" s="85" t="s">
        <v>340</v>
      </c>
      <c r="B120" s="169">
        <v>0</v>
      </c>
      <c r="C120" s="169">
        <v>0</v>
      </c>
      <c r="D120" s="169">
        <f t="shared" si="41"/>
        <v>0</v>
      </c>
      <c r="E120" s="169">
        <v>0</v>
      </c>
      <c r="F120" s="169">
        <v>0</v>
      </c>
      <c r="G120" s="75">
        <f t="shared" si="42"/>
        <v>0</v>
      </c>
    </row>
    <row r="121" spans="1:7" x14ac:dyDescent="0.3">
      <c r="A121" s="85" t="s">
        <v>341</v>
      </c>
      <c r="B121" s="169">
        <v>0</v>
      </c>
      <c r="C121" s="169">
        <v>0</v>
      </c>
      <c r="D121" s="169">
        <f t="shared" si="41"/>
        <v>0</v>
      </c>
      <c r="E121" s="169">
        <v>0</v>
      </c>
      <c r="F121" s="169">
        <v>0</v>
      </c>
      <c r="G121" s="75">
        <f t="shared" si="42"/>
        <v>0</v>
      </c>
    </row>
    <row r="122" spans="1:7" x14ac:dyDescent="0.3">
      <c r="A122" s="85" t="s">
        <v>342</v>
      </c>
      <c r="B122" s="169">
        <v>0</v>
      </c>
      <c r="C122" s="169">
        <v>0</v>
      </c>
      <c r="D122" s="169">
        <f t="shared" si="41"/>
        <v>0</v>
      </c>
      <c r="E122" s="169">
        <v>0</v>
      </c>
      <c r="F122" s="169">
        <v>0</v>
      </c>
      <c r="G122" s="75">
        <f t="shared" si="42"/>
        <v>0</v>
      </c>
    </row>
    <row r="123" spans="1:7" x14ac:dyDescent="0.3">
      <c r="A123" s="84" t="s">
        <v>343</v>
      </c>
      <c r="B123" s="83">
        <f t="shared" ref="B123:G123" si="43">SUM(B124:B132)</f>
        <v>150000</v>
      </c>
      <c r="C123" s="83">
        <f t="shared" si="43"/>
        <v>0</v>
      </c>
      <c r="D123" s="83">
        <f t="shared" si="43"/>
        <v>150000</v>
      </c>
      <c r="E123" s="83">
        <f t="shared" si="43"/>
        <v>0</v>
      </c>
      <c r="F123" s="83">
        <f t="shared" si="43"/>
        <v>0</v>
      </c>
      <c r="G123" s="83">
        <f t="shared" si="43"/>
        <v>150000</v>
      </c>
    </row>
    <row r="124" spans="1:7" x14ac:dyDescent="0.3">
      <c r="A124" s="85" t="s">
        <v>344</v>
      </c>
      <c r="B124" s="168">
        <v>150000</v>
      </c>
      <c r="C124" s="168">
        <v>0</v>
      </c>
      <c r="D124" s="169">
        <f t="shared" ref="D124" si="44">B124+C124</f>
        <v>150000</v>
      </c>
      <c r="E124" s="75">
        <v>0</v>
      </c>
      <c r="F124" s="75">
        <v>0</v>
      </c>
      <c r="G124" s="75">
        <f>D124-E124</f>
        <v>150000</v>
      </c>
    </row>
    <row r="125" spans="1:7" x14ac:dyDescent="0.3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45">D125-E125</f>
        <v>0</v>
      </c>
    </row>
    <row r="126" spans="1:7" x14ac:dyDescent="0.3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45"/>
        <v>0</v>
      </c>
    </row>
    <row r="127" spans="1:7" x14ac:dyDescent="0.3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45"/>
        <v>0</v>
      </c>
    </row>
    <row r="128" spans="1:7" x14ac:dyDescent="0.3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45"/>
        <v>0</v>
      </c>
    </row>
    <row r="129" spans="1:7" x14ac:dyDescent="0.3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45"/>
        <v>0</v>
      </c>
    </row>
    <row r="130" spans="1:7" x14ac:dyDescent="0.3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45"/>
        <v>0</v>
      </c>
    </row>
    <row r="131" spans="1:7" x14ac:dyDescent="0.3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45"/>
        <v>0</v>
      </c>
    </row>
    <row r="132" spans="1:7" x14ac:dyDescent="0.3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45"/>
        <v>0</v>
      </c>
    </row>
    <row r="133" spans="1:7" x14ac:dyDescent="0.3">
      <c r="A133" s="84" t="s">
        <v>353</v>
      </c>
      <c r="B133" s="83">
        <f t="shared" ref="B133:G133" si="46">SUM(B134:B136)</f>
        <v>33959413.159999996</v>
      </c>
      <c r="C133" s="83">
        <f t="shared" si="46"/>
        <v>76960337.200000003</v>
      </c>
      <c r="D133" s="83">
        <f t="shared" si="46"/>
        <v>110919750.36</v>
      </c>
      <c r="E133" s="83">
        <f t="shared" si="46"/>
        <v>21229317.5</v>
      </c>
      <c r="F133" s="83">
        <f t="shared" si="46"/>
        <v>19894938.940000001</v>
      </c>
      <c r="G133" s="83">
        <f t="shared" si="46"/>
        <v>89690432.859999999</v>
      </c>
    </row>
    <row r="134" spans="1:7" x14ac:dyDescent="0.3">
      <c r="A134" s="85" t="s">
        <v>354</v>
      </c>
      <c r="B134" s="168">
        <v>33959413.159999996</v>
      </c>
      <c r="C134" s="168">
        <v>76960337.200000003</v>
      </c>
      <c r="D134" s="169">
        <f t="shared" ref="D134" si="47">B134+C134</f>
        <v>110919750.36</v>
      </c>
      <c r="E134" s="168">
        <v>21229317.5</v>
      </c>
      <c r="F134" s="168">
        <v>19894938.940000001</v>
      </c>
      <c r="G134" s="75">
        <f>D134-E134</f>
        <v>89690432.859999999</v>
      </c>
    </row>
    <row r="135" spans="1:7" x14ac:dyDescent="0.3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48">D135-E135</f>
        <v>0</v>
      </c>
    </row>
    <row r="136" spans="1:7" x14ac:dyDescent="0.3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48"/>
        <v>0</v>
      </c>
    </row>
    <row r="137" spans="1:7" x14ac:dyDescent="0.3">
      <c r="A137" s="84" t="s">
        <v>357</v>
      </c>
      <c r="B137" s="83">
        <f t="shared" ref="B137:G137" si="49">SUM(B138:B142,B144:B145)</f>
        <v>64483997.259999998</v>
      </c>
      <c r="C137" s="83">
        <f t="shared" si="49"/>
        <v>-31488327.640000001</v>
      </c>
      <c r="D137" s="83">
        <f t="shared" si="49"/>
        <v>32995669.619999997</v>
      </c>
      <c r="E137" s="83">
        <f t="shared" si="49"/>
        <v>0</v>
      </c>
      <c r="F137" s="83">
        <f t="shared" si="49"/>
        <v>0</v>
      </c>
      <c r="G137" s="83">
        <f t="shared" si="49"/>
        <v>32995669.619999997</v>
      </c>
    </row>
    <row r="138" spans="1:7" x14ac:dyDescent="0.3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50">D139-E139</f>
        <v>0</v>
      </c>
    </row>
    <row r="140" spans="1:7" x14ac:dyDescent="0.3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50"/>
        <v>0</v>
      </c>
    </row>
    <row r="141" spans="1:7" x14ac:dyDescent="0.3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50"/>
        <v>0</v>
      </c>
    </row>
    <row r="142" spans="1:7" x14ac:dyDescent="0.3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50"/>
        <v>0</v>
      </c>
    </row>
    <row r="143" spans="1:7" x14ac:dyDescent="0.3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50"/>
        <v>0</v>
      </c>
    </row>
    <row r="144" spans="1:7" x14ac:dyDescent="0.3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50"/>
        <v>0</v>
      </c>
    </row>
    <row r="145" spans="1:7" x14ac:dyDescent="0.3">
      <c r="A145" s="85" t="s">
        <v>365</v>
      </c>
      <c r="B145" s="168">
        <v>64483997.259999998</v>
      </c>
      <c r="C145" s="168">
        <v>-31488327.640000001</v>
      </c>
      <c r="D145" s="169">
        <f t="shared" ref="D145" si="51">B145+C145</f>
        <v>32995669.619999997</v>
      </c>
      <c r="E145" s="75">
        <v>0</v>
      </c>
      <c r="F145" s="75">
        <v>0</v>
      </c>
      <c r="G145" s="75">
        <f t="shared" si="50"/>
        <v>32995669.619999997</v>
      </c>
    </row>
    <row r="146" spans="1:7" x14ac:dyDescent="0.3">
      <c r="A146" s="84" t="s">
        <v>366</v>
      </c>
      <c r="B146" s="83">
        <f t="shared" ref="B146:G146" si="52">SUM(B147:B149)</f>
        <v>0</v>
      </c>
      <c r="C146" s="83">
        <f t="shared" si="52"/>
        <v>0</v>
      </c>
      <c r="D146" s="83">
        <f t="shared" si="52"/>
        <v>0</v>
      </c>
      <c r="E146" s="83">
        <f t="shared" si="52"/>
        <v>0</v>
      </c>
      <c r="F146" s="83">
        <f t="shared" si="52"/>
        <v>0</v>
      </c>
      <c r="G146" s="83">
        <f t="shared" si="52"/>
        <v>0</v>
      </c>
    </row>
    <row r="147" spans="1:7" x14ac:dyDescent="0.3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53">D148-E148</f>
        <v>0</v>
      </c>
    </row>
    <row r="149" spans="1:7" x14ac:dyDescent="0.3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53"/>
        <v>0</v>
      </c>
    </row>
    <row r="150" spans="1:7" x14ac:dyDescent="0.3">
      <c r="A150" s="84" t="s">
        <v>370</v>
      </c>
      <c r="B150" s="83">
        <f t="shared" ref="B150:G150" si="54">SUM(B151:B157)</f>
        <v>0</v>
      </c>
      <c r="C150" s="83">
        <f t="shared" si="54"/>
        <v>0</v>
      </c>
      <c r="D150" s="83">
        <f t="shared" si="54"/>
        <v>0</v>
      </c>
      <c r="E150" s="83">
        <f t="shared" si="54"/>
        <v>0</v>
      </c>
      <c r="F150" s="83">
        <f t="shared" si="54"/>
        <v>0</v>
      </c>
      <c r="G150" s="83">
        <f t="shared" si="54"/>
        <v>0</v>
      </c>
    </row>
    <row r="151" spans="1:7" x14ac:dyDescent="0.3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55">D152-E152</f>
        <v>0</v>
      </c>
    </row>
    <row r="153" spans="1:7" x14ac:dyDescent="0.3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55"/>
        <v>0</v>
      </c>
    </row>
    <row r="154" spans="1:7" x14ac:dyDescent="0.3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55"/>
        <v>0</v>
      </c>
    </row>
    <row r="155" spans="1:7" x14ac:dyDescent="0.3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55"/>
        <v>0</v>
      </c>
    </row>
    <row r="156" spans="1:7" x14ac:dyDescent="0.3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55"/>
        <v>0</v>
      </c>
    </row>
    <row r="157" spans="1:7" x14ac:dyDescent="0.3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55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379</v>
      </c>
      <c r="B159" s="90">
        <f t="shared" ref="B159:G159" si="56">B9+B84</f>
        <v>347773102.44999993</v>
      </c>
      <c r="C159" s="90">
        <f t="shared" si="56"/>
        <v>74133781.569999993</v>
      </c>
      <c r="D159" s="90">
        <f t="shared" si="56"/>
        <v>421906884.02000004</v>
      </c>
      <c r="E159" s="90">
        <f t="shared" si="56"/>
        <v>84471810.799999997</v>
      </c>
      <c r="F159" s="90">
        <f t="shared" si="56"/>
        <v>80965926.819999993</v>
      </c>
      <c r="G159" s="90">
        <f t="shared" si="56"/>
        <v>337435073.22000003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11811023622047245" right="0.11811023622047245" top="0.11811023622047245" bottom="0.11811023622047245" header="0.31496062992125984" footer="0.31496062992125984"/>
  <pageSetup paperSize="119" scale="45" orientation="landscape" horizontalDpi="1200" verticalDpi="1200" r:id="rId1"/>
  <ignoredErrors>
    <ignoredError sqref="B9:G10 G19:G27 C18:F18 G29:G37 B28:F28 G39:G47 B38:F38 G49:G57 B48:F48 G59:G61 B58:F58 B63:G69 B62:F62 B71:F73 B103 G11:G17 G70 B75:F75 B83:F85 B113:F113 B123:F123 B125:F133 E124:F124 B135:F144 B146:F159 E145:F145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7"/>
  <sheetViews>
    <sheetView showGridLines="0" tabSelected="1" zoomScale="75" zoomScaleNormal="75" workbookViewId="0">
      <selection activeCell="B62" sqref="B62:G62"/>
    </sheetView>
  </sheetViews>
  <sheetFormatPr baseColWidth="10" defaultColWidth="11" defaultRowHeight="14.4" x14ac:dyDescent="0.3"/>
  <cols>
    <col min="1" max="1" width="69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7" t="s">
        <v>380</v>
      </c>
      <c r="B1" s="188"/>
      <c r="C1" s="188"/>
      <c r="D1" s="188"/>
      <c r="E1" s="188"/>
      <c r="F1" s="188"/>
      <c r="G1" s="189"/>
    </row>
    <row r="2" spans="1:7" ht="15" customHeight="1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82" t="s">
        <v>4</v>
      </c>
      <c r="B7" s="184" t="s">
        <v>298</v>
      </c>
      <c r="C7" s="184"/>
      <c r="D7" s="184"/>
      <c r="E7" s="184"/>
      <c r="F7" s="184"/>
      <c r="G7" s="186" t="s">
        <v>299</v>
      </c>
    </row>
    <row r="8" spans="1:7" ht="28.8" x14ac:dyDescent="0.3">
      <c r="A8" s="183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5"/>
    </row>
    <row r="9" spans="1:7" ht="15.75" customHeight="1" x14ac:dyDescent="0.3">
      <c r="A9" s="26" t="s">
        <v>382</v>
      </c>
      <c r="B9" s="173">
        <f>SUM(B10:B61)</f>
        <v>185076845.21000001</v>
      </c>
      <c r="C9" s="173">
        <f t="shared" ref="C9:G9" si="0">SUM(C10:C61)</f>
        <v>26762911.550000001</v>
      </c>
      <c r="D9" s="173">
        <f t="shared" si="0"/>
        <v>211839756.76000002</v>
      </c>
      <c r="E9" s="173">
        <f t="shared" si="0"/>
        <v>47990150.909999996</v>
      </c>
      <c r="F9" s="173">
        <f t="shared" si="0"/>
        <v>47530665.68</v>
      </c>
      <c r="G9" s="173">
        <f t="shared" si="0"/>
        <v>163849605.85000002</v>
      </c>
    </row>
    <row r="10" spans="1:7" ht="15.75" customHeight="1" x14ac:dyDescent="0.3">
      <c r="A10" s="170" t="s">
        <v>595</v>
      </c>
      <c r="B10" s="166">
        <v>647792.75</v>
      </c>
      <c r="C10" s="166">
        <v>9391.6</v>
      </c>
      <c r="D10" s="167">
        <f>B10+C10</f>
        <v>657184.35</v>
      </c>
      <c r="E10" s="166">
        <v>143333.74</v>
      </c>
      <c r="F10" s="166">
        <v>143333.74</v>
      </c>
      <c r="G10" s="167">
        <f>D10-E10</f>
        <v>513850.61</v>
      </c>
    </row>
    <row r="11" spans="1:7" ht="15.75" customHeight="1" x14ac:dyDescent="0.3">
      <c r="A11" s="170" t="s">
        <v>596</v>
      </c>
      <c r="B11" s="166">
        <v>6450763.9400000004</v>
      </c>
      <c r="C11" s="166">
        <v>445739.16</v>
      </c>
      <c r="D11" s="167">
        <f t="shared" ref="D11:D60" si="1">B11+C11</f>
        <v>6896503.1000000006</v>
      </c>
      <c r="E11" s="166">
        <v>1436011.51</v>
      </c>
      <c r="F11" s="166">
        <v>1436011.51</v>
      </c>
      <c r="G11" s="167">
        <f t="shared" ref="G11:G60" si="2">D11-E11</f>
        <v>5460491.5900000008</v>
      </c>
    </row>
    <row r="12" spans="1:7" ht="15.75" customHeight="1" x14ac:dyDescent="0.3">
      <c r="A12" s="170" t="s">
        <v>597</v>
      </c>
      <c r="B12" s="166">
        <v>1049409.71</v>
      </c>
      <c r="C12" s="166">
        <v>88121.07</v>
      </c>
      <c r="D12" s="167">
        <f t="shared" si="1"/>
        <v>1137530.78</v>
      </c>
      <c r="E12" s="166">
        <v>260348.94</v>
      </c>
      <c r="F12" s="166">
        <v>260348.94</v>
      </c>
      <c r="G12" s="167">
        <f t="shared" si="2"/>
        <v>877181.84000000008</v>
      </c>
    </row>
    <row r="13" spans="1:7" ht="15.75" customHeight="1" x14ac:dyDescent="0.3">
      <c r="A13" s="170" t="s">
        <v>598</v>
      </c>
      <c r="B13" s="166">
        <v>38081797.880000003</v>
      </c>
      <c r="C13" s="166">
        <v>3165319.52</v>
      </c>
      <c r="D13" s="167">
        <f t="shared" si="1"/>
        <v>41247117.400000006</v>
      </c>
      <c r="E13" s="166">
        <v>13641110.75</v>
      </c>
      <c r="F13" s="166">
        <v>13408543.960000001</v>
      </c>
      <c r="G13" s="167">
        <f t="shared" si="2"/>
        <v>27606006.650000006</v>
      </c>
    </row>
    <row r="14" spans="1:7" ht="15.75" customHeight="1" x14ac:dyDescent="0.3">
      <c r="A14" s="170" t="s">
        <v>599</v>
      </c>
      <c r="B14" s="166">
        <v>2007278.01</v>
      </c>
      <c r="C14" s="166">
        <v>454035.39</v>
      </c>
      <c r="D14" s="167">
        <f t="shared" si="1"/>
        <v>2461313.4</v>
      </c>
      <c r="E14" s="166">
        <v>478685.2</v>
      </c>
      <c r="F14" s="166">
        <v>478685.2</v>
      </c>
      <c r="G14" s="167">
        <f t="shared" si="2"/>
        <v>1982628.2</v>
      </c>
    </row>
    <row r="15" spans="1:7" ht="15.75" customHeight="1" x14ac:dyDescent="0.3">
      <c r="A15" s="170" t="s">
        <v>600</v>
      </c>
      <c r="B15" s="166">
        <v>261326.61</v>
      </c>
      <c r="C15" s="166">
        <v>23756.959999999999</v>
      </c>
      <c r="D15" s="167">
        <f t="shared" si="1"/>
        <v>285083.57</v>
      </c>
      <c r="E15" s="166">
        <v>64792.38</v>
      </c>
      <c r="F15" s="166">
        <v>64792.38</v>
      </c>
      <c r="G15" s="167">
        <f t="shared" si="2"/>
        <v>220291.19</v>
      </c>
    </row>
    <row r="16" spans="1:7" ht="15.75" customHeight="1" x14ac:dyDescent="0.3">
      <c r="A16" s="170" t="s">
        <v>601</v>
      </c>
      <c r="B16" s="166">
        <v>158043.96</v>
      </c>
      <c r="C16" s="166">
        <v>56080.11</v>
      </c>
      <c r="D16" s="167">
        <f t="shared" si="1"/>
        <v>214124.07</v>
      </c>
      <c r="E16" s="166">
        <v>0</v>
      </c>
      <c r="F16" s="166">
        <v>0</v>
      </c>
      <c r="G16" s="167">
        <f t="shared" si="2"/>
        <v>214124.07</v>
      </c>
    </row>
    <row r="17" spans="1:7" ht="15.75" customHeight="1" x14ac:dyDescent="0.3">
      <c r="A17" s="170" t="s">
        <v>602</v>
      </c>
      <c r="B17" s="166">
        <v>2339799.33</v>
      </c>
      <c r="C17" s="166">
        <v>-155198.12</v>
      </c>
      <c r="D17" s="167">
        <f t="shared" si="1"/>
        <v>2184601.21</v>
      </c>
      <c r="E17" s="166">
        <v>260067.61</v>
      </c>
      <c r="F17" s="166">
        <v>260067.61</v>
      </c>
      <c r="G17" s="167">
        <f t="shared" si="2"/>
        <v>1924533.6</v>
      </c>
    </row>
    <row r="18" spans="1:7" ht="15.75" customHeight="1" x14ac:dyDescent="0.3">
      <c r="A18" s="170" t="s">
        <v>603</v>
      </c>
      <c r="B18" s="166">
        <v>418408.89</v>
      </c>
      <c r="C18" s="166">
        <v>43299.62</v>
      </c>
      <c r="D18" s="167">
        <f t="shared" si="1"/>
        <v>461708.51</v>
      </c>
      <c r="E18" s="166">
        <v>97126.74</v>
      </c>
      <c r="F18" s="166">
        <v>97126.74</v>
      </c>
      <c r="G18" s="167">
        <f t="shared" si="2"/>
        <v>364581.77</v>
      </c>
    </row>
    <row r="19" spans="1:7" ht="15.75" customHeight="1" x14ac:dyDescent="0.3">
      <c r="A19" s="170" t="s">
        <v>604</v>
      </c>
      <c r="B19" s="166">
        <v>1309423.18</v>
      </c>
      <c r="C19" s="166">
        <v>69889.86</v>
      </c>
      <c r="D19" s="167">
        <f t="shared" si="1"/>
        <v>1379313.04</v>
      </c>
      <c r="E19" s="166">
        <v>258112.24</v>
      </c>
      <c r="F19" s="166">
        <v>258112.24</v>
      </c>
      <c r="G19" s="167">
        <f t="shared" si="2"/>
        <v>1121200.8</v>
      </c>
    </row>
    <row r="20" spans="1:7" ht="15.75" customHeight="1" x14ac:dyDescent="0.3">
      <c r="A20" s="170" t="s">
        <v>605</v>
      </c>
      <c r="B20" s="166">
        <v>1765478.36</v>
      </c>
      <c r="C20" s="166">
        <v>712917.03</v>
      </c>
      <c r="D20" s="167">
        <f t="shared" si="1"/>
        <v>2478395.39</v>
      </c>
      <c r="E20" s="166">
        <v>273804.71999999997</v>
      </c>
      <c r="F20" s="166">
        <v>273698.48</v>
      </c>
      <c r="G20" s="167">
        <f t="shared" si="2"/>
        <v>2204590.67</v>
      </c>
    </row>
    <row r="21" spans="1:7" ht="15.75" customHeight="1" x14ac:dyDescent="0.3">
      <c r="A21" s="170" t="s">
        <v>606</v>
      </c>
      <c r="B21" s="166">
        <v>1646726.65</v>
      </c>
      <c r="C21" s="166">
        <v>3765.57</v>
      </c>
      <c r="D21" s="167">
        <f t="shared" si="1"/>
        <v>1650492.22</v>
      </c>
      <c r="E21" s="166">
        <v>256844.82</v>
      </c>
      <c r="F21" s="166">
        <v>252345</v>
      </c>
      <c r="G21" s="167">
        <f t="shared" si="2"/>
        <v>1393647.4</v>
      </c>
    </row>
    <row r="22" spans="1:7" ht="15.75" customHeight="1" x14ac:dyDescent="0.3">
      <c r="A22" s="170" t="s">
        <v>607</v>
      </c>
      <c r="B22" s="166">
        <v>1026770.72</v>
      </c>
      <c r="C22" s="166">
        <v>119250.52</v>
      </c>
      <c r="D22" s="167">
        <f t="shared" si="1"/>
        <v>1146021.24</v>
      </c>
      <c r="E22" s="166">
        <v>381177.72</v>
      </c>
      <c r="F22" s="166">
        <v>381177.72</v>
      </c>
      <c r="G22" s="167">
        <f t="shared" si="2"/>
        <v>764843.52000000002</v>
      </c>
    </row>
    <row r="23" spans="1:7" ht="15.75" customHeight="1" x14ac:dyDescent="0.3">
      <c r="A23" s="170" t="s">
        <v>608</v>
      </c>
      <c r="B23" s="166">
        <v>2092586.74</v>
      </c>
      <c r="C23" s="166">
        <v>47464.9</v>
      </c>
      <c r="D23" s="167">
        <f t="shared" si="1"/>
        <v>2140051.64</v>
      </c>
      <c r="E23" s="166">
        <v>437578.52</v>
      </c>
      <c r="F23" s="166">
        <v>437578.52</v>
      </c>
      <c r="G23" s="167">
        <f t="shared" si="2"/>
        <v>1702473.12</v>
      </c>
    </row>
    <row r="24" spans="1:7" ht="15.75" customHeight="1" x14ac:dyDescent="0.3">
      <c r="A24" s="170" t="s">
        <v>609</v>
      </c>
      <c r="B24" s="166">
        <v>1419527.11</v>
      </c>
      <c r="C24" s="166">
        <v>135636.10999999999</v>
      </c>
      <c r="D24" s="167">
        <f t="shared" si="1"/>
        <v>1555163.2200000002</v>
      </c>
      <c r="E24" s="166">
        <v>265151.12</v>
      </c>
      <c r="F24" s="166">
        <v>265151.12</v>
      </c>
      <c r="G24" s="167">
        <f t="shared" si="2"/>
        <v>1290012.1000000001</v>
      </c>
    </row>
    <row r="25" spans="1:7" ht="15.75" customHeight="1" x14ac:dyDescent="0.3">
      <c r="A25" s="170" t="s">
        <v>610</v>
      </c>
      <c r="B25" s="166">
        <v>779964.71</v>
      </c>
      <c r="C25" s="166">
        <v>138038.26999999999</v>
      </c>
      <c r="D25" s="167">
        <f t="shared" si="1"/>
        <v>918002.98</v>
      </c>
      <c r="E25" s="166">
        <v>138025.85</v>
      </c>
      <c r="F25" s="166">
        <v>138025.85</v>
      </c>
      <c r="G25" s="167">
        <f t="shared" si="2"/>
        <v>779977.13</v>
      </c>
    </row>
    <row r="26" spans="1:7" ht="15.75" customHeight="1" x14ac:dyDescent="0.3">
      <c r="A26" s="170" t="s">
        <v>611</v>
      </c>
      <c r="B26" s="166">
        <v>370717.49</v>
      </c>
      <c r="C26" s="166">
        <v>25758.720000000001</v>
      </c>
      <c r="D26" s="167">
        <f t="shared" si="1"/>
        <v>396476.20999999996</v>
      </c>
      <c r="E26" s="166">
        <v>70251.48</v>
      </c>
      <c r="F26" s="166">
        <v>70251.48</v>
      </c>
      <c r="G26" s="167">
        <f t="shared" si="2"/>
        <v>326224.73</v>
      </c>
    </row>
    <row r="27" spans="1:7" ht="15.75" customHeight="1" x14ac:dyDescent="0.3">
      <c r="A27" s="170" t="s">
        <v>612</v>
      </c>
      <c r="B27" s="166">
        <v>2930566.01</v>
      </c>
      <c r="C27" s="166">
        <v>83003.11</v>
      </c>
      <c r="D27" s="167">
        <f t="shared" si="1"/>
        <v>3013569.1199999996</v>
      </c>
      <c r="E27" s="166">
        <v>626210.88</v>
      </c>
      <c r="F27" s="166">
        <v>626210.88</v>
      </c>
      <c r="G27" s="167">
        <f t="shared" si="2"/>
        <v>2387358.2399999998</v>
      </c>
    </row>
    <row r="28" spans="1:7" ht="15.75" customHeight="1" x14ac:dyDescent="0.3">
      <c r="A28" s="170" t="s">
        <v>613</v>
      </c>
      <c r="B28" s="166">
        <v>17071916.920000002</v>
      </c>
      <c r="C28" s="166">
        <v>566042.36</v>
      </c>
      <c r="D28" s="167">
        <f t="shared" si="1"/>
        <v>17637959.280000001</v>
      </c>
      <c r="E28" s="166">
        <v>6443844.8200000003</v>
      </c>
      <c r="F28" s="166">
        <v>6443844.8200000003</v>
      </c>
      <c r="G28" s="167">
        <f t="shared" si="2"/>
        <v>11194114.460000001</v>
      </c>
    </row>
    <row r="29" spans="1:7" ht="15.75" customHeight="1" x14ac:dyDescent="0.3">
      <c r="A29" s="170" t="s">
        <v>614</v>
      </c>
      <c r="B29" s="166">
        <v>580833.76</v>
      </c>
      <c r="C29" s="166">
        <v>127459.5</v>
      </c>
      <c r="D29" s="167">
        <f t="shared" si="1"/>
        <v>708293.26</v>
      </c>
      <c r="E29" s="166">
        <v>136596.57</v>
      </c>
      <c r="F29" s="166">
        <v>136596.57</v>
      </c>
      <c r="G29" s="167">
        <f t="shared" si="2"/>
        <v>571696.68999999994</v>
      </c>
    </row>
    <row r="30" spans="1:7" ht="15.75" customHeight="1" x14ac:dyDescent="0.3">
      <c r="A30" s="170" t="s">
        <v>615</v>
      </c>
      <c r="B30" s="166">
        <v>3147917.27</v>
      </c>
      <c r="C30" s="166">
        <v>702173.25</v>
      </c>
      <c r="D30" s="167">
        <f t="shared" si="1"/>
        <v>3850090.52</v>
      </c>
      <c r="E30" s="166">
        <v>720511.75</v>
      </c>
      <c r="F30" s="166">
        <v>720511.75</v>
      </c>
      <c r="G30" s="167">
        <f t="shared" si="2"/>
        <v>3129578.77</v>
      </c>
    </row>
    <row r="31" spans="1:7" ht="15.75" customHeight="1" x14ac:dyDescent="0.3">
      <c r="A31" s="170" t="s">
        <v>616</v>
      </c>
      <c r="B31" s="166">
        <v>1054867.99</v>
      </c>
      <c r="C31" s="166">
        <v>326705.65999999997</v>
      </c>
      <c r="D31" s="167">
        <f t="shared" si="1"/>
        <v>1381573.65</v>
      </c>
      <c r="E31" s="166">
        <v>268204.76</v>
      </c>
      <c r="F31" s="166">
        <v>268204.76</v>
      </c>
      <c r="G31" s="167">
        <f t="shared" si="2"/>
        <v>1113368.8899999999</v>
      </c>
    </row>
    <row r="32" spans="1:7" ht="15.75" customHeight="1" x14ac:dyDescent="0.3">
      <c r="A32" s="170" t="s">
        <v>617</v>
      </c>
      <c r="B32" s="166">
        <v>1137016.4099999999</v>
      </c>
      <c r="C32" s="166">
        <v>115090.75</v>
      </c>
      <c r="D32" s="167">
        <f t="shared" si="1"/>
        <v>1252107.1599999999</v>
      </c>
      <c r="E32" s="166">
        <v>251602.78</v>
      </c>
      <c r="F32" s="166">
        <v>251602.78</v>
      </c>
      <c r="G32" s="167">
        <f t="shared" si="2"/>
        <v>1000504.3799999999</v>
      </c>
    </row>
    <row r="33" spans="1:7" ht="15.75" customHeight="1" x14ac:dyDescent="0.3">
      <c r="A33" s="170" t="s">
        <v>618</v>
      </c>
      <c r="B33" s="166">
        <v>574013.67000000004</v>
      </c>
      <c r="C33" s="166">
        <v>50301.24</v>
      </c>
      <c r="D33" s="167">
        <f t="shared" si="1"/>
        <v>624314.91</v>
      </c>
      <c r="E33" s="166">
        <v>132622.71</v>
      </c>
      <c r="F33" s="166">
        <v>132622.71</v>
      </c>
      <c r="G33" s="167">
        <f t="shared" si="2"/>
        <v>491692.20000000007</v>
      </c>
    </row>
    <row r="34" spans="1:7" ht="15.75" customHeight="1" x14ac:dyDescent="0.3">
      <c r="A34" s="170" t="s">
        <v>619</v>
      </c>
      <c r="B34" s="166">
        <v>15110916.529999999</v>
      </c>
      <c r="C34" s="166">
        <v>10145574.24</v>
      </c>
      <c r="D34" s="167">
        <f t="shared" si="1"/>
        <v>25256490.77</v>
      </c>
      <c r="E34" s="166">
        <v>4974985.28</v>
      </c>
      <c r="F34" s="166">
        <v>4776985.92</v>
      </c>
      <c r="G34" s="167">
        <f t="shared" si="2"/>
        <v>20281505.489999998</v>
      </c>
    </row>
    <row r="35" spans="1:7" ht="15.75" customHeight="1" x14ac:dyDescent="0.3">
      <c r="A35" s="170" t="s">
        <v>620</v>
      </c>
      <c r="B35" s="166">
        <v>1114748.33</v>
      </c>
      <c r="C35" s="166">
        <v>271430.17</v>
      </c>
      <c r="D35" s="167">
        <f t="shared" si="1"/>
        <v>1386178.5</v>
      </c>
      <c r="E35" s="166">
        <v>266390.09000000003</v>
      </c>
      <c r="F35" s="166">
        <v>266390.09000000003</v>
      </c>
      <c r="G35" s="167">
        <f t="shared" si="2"/>
        <v>1119788.4099999999</v>
      </c>
    </row>
    <row r="36" spans="1:7" ht="15.75" customHeight="1" x14ac:dyDescent="0.3">
      <c r="A36" s="170" t="s">
        <v>621</v>
      </c>
      <c r="B36" s="166">
        <v>747932.06</v>
      </c>
      <c r="C36" s="166">
        <v>65770.19</v>
      </c>
      <c r="D36" s="167">
        <f t="shared" si="1"/>
        <v>813702.25</v>
      </c>
      <c r="E36" s="166">
        <v>179373.84</v>
      </c>
      <c r="F36" s="166">
        <v>179373.84</v>
      </c>
      <c r="G36" s="167">
        <f t="shared" si="2"/>
        <v>634328.41</v>
      </c>
    </row>
    <row r="37" spans="1:7" ht="15.75" customHeight="1" x14ac:dyDescent="0.3">
      <c r="A37" s="170" t="s">
        <v>622</v>
      </c>
      <c r="B37" s="166">
        <v>17771923.550000001</v>
      </c>
      <c r="C37" s="166">
        <v>-4484544.95</v>
      </c>
      <c r="D37" s="167">
        <f t="shared" si="1"/>
        <v>13287378.600000001</v>
      </c>
      <c r="E37" s="166">
        <v>1669674.41</v>
      </c>
      <c r="F37" s="166">
        <v>1669674.41</v>
      </c>
      <c r="G37" s="167">
        <f t="shared" si="2"/>
        <v>11617704.190000001</v>
      </c>
    </row>
    <row r="38" spans="1:7" ht="15.75" customHeight="1" x14ac:dyDescent="0.3">
      <c r="A38" s="170" t="s">
        <v>623</v>
      </c>
      <c r="B38" s="166">
        <v>2562494.25</v>
      </c>
      <c r="C38" s="166">
        <v>675262.4</v>
      </c>
      <c r="D38" s="167">
        <f t="shared" si="1"/>
        <v>3237756.65</v>
      </c>
      <c r="E38" s="166">
        <v>595272.12</v>
      </c>
      <c r="F38" s="166">
        <v>595272.12</v>
      </c>
      <c r="G38" s="167">
        <f t="shared" si="2"/>
        <v>2642484.5299999998</v>
      </c>
    </row>
    <row r="39" spans="1:7" ht="15.75" customHeight="1" x14ac:dyDescent="0.3">
      <c r="A39" s="170" t="s">
        <v>624</v>
      </c>
      <c r="B39" s="166">
        <v>7062282.54</v>
      </c>
      <c r="C39" s="166">
        <v>-20993.19</v>
      </c>
      <c r="D39" s="167">
        <f t="shared" si="1"/>
        <v>7041289.3499999996</v>
      </c>
      <c r="E39" s="166">
        <v>1454868.69</v>
      </c>
      <c r="F39" s="166">
        <v>1454868.69</v>
      </c>
      <c r="G39" s="167">
        <f t="shared" si="2"/>
        <v>5586420.6600000001</v>
      </c>
    </row>
    <row r="40" spans="1:7" ht="15.75" customHeight="1" x14ac:dyDescent="0.3">
      <c r="A40" s="170" t="s">
        <v>625</v>
      </c>
      <c r="B40" s="166">
        <v>4819644.92</v>
      </c>
      <c r="C40" s="166">
        <v>406370.03</v>
      </c>
      <c r="D40" s="167">
        <f t="shared" si="1"/>
        <v>5226014.95</v>
      </c>
      <c r="E40" s="166">
        <v>983912.64</v>
      </c>
      <c r="F40" s="166">
        <v>983912.64</v>
      </c>
      <c r="G40" s="167">
        <f t="shared" si="2"/>
        <v>4242102.3100000005</v>
      </c>
    </row>
    <row r="41" spans="1:7" ht="15.75" customHeight="1" x14ac:dyDescent="0.3">
      <c r="A41" s="170" t="s">
        <v>626</v>
      </c>
      <c r="B41" s="166">
        <v>11474795.9</v>
      </c>
      <c r="C41" s="166">
        <v>548398.18999999994</v>
      </c>
      <c r="D41" s="167">
        <f t="shared" si="1"/>
        <v>12023194.09</v>
      </c>
      <c r="E41" s="166">
        <v>2056952.67</v>
      </c>
      <c r="F41" s="166">
        <v>2056952.67</v>
      </c>
      <c r="G41" s="167">
        <f t="shared" si="2"/>
        <v>9966241.4199999999</v>
      </c>
    </row>
    <row r="42" spans="1:7" ht="15.75" customHeight="1" x14ac:dyDescent="0.3">
      <c r="A42" s="170" t="s">
        <v>627</v>
      </c>
      <c r="B42" s="166">
        <v>3561242.85</v>
      </c>
      <c r="C42" s="166">
        <v>444357.96</v>
      </c>
      <c r="D42" s="167">
        <f t="shared" si="1"/>
        <v>4005600.81</v>
      </c>
      <c r="E42" s="166">
        <v>823265.98</v>
      </c>
      <c r="F42" s="166">
        <v>799265.98</v>
      </c>
      <c r="G42" s="167">
        <f t="shared" si="2"/>
        <v>3182334.83</v>
      </c>
    </row>
    <row r="43" spans="1:7" ht="15.75" customHeight="1" x14ac:dyDescent="0.3">
      <c r="A43" s="170" t="s">
        <v>628</v>
      </c>
      <c r="B43" s="166">
        <v>908820.63</v>
      </c>
      <c r="C43" s="166">
        <v>106290.03</v>
      </c>
      <c r="D43" s="167">
        <f t="shared" si="1"/>
        <v>1015110.66</v>
      </c>
      <c r="E43" s="166">
        <v>198004.18</v>
      </c>
      <c r="F43" s="166">
        <v>198004.18</v>
      </c>
      <c r="G43" s="167">
        <f t="shared" si="2"/>
        <v>817106.48</v>
      </c>
    </row>
    <row r="44" spans="1:7" ht="15.75" customHeight="1" x14ac:dyDescent="0.3">
      <c r="A44" s="170" t="s">
        <v>629</v>
      </c>
      <c r="B44" s="166">
        <v>3683080.43</v>
      </c>
      <c r="C44" s="166">
        <v>8482840.2100000009</v>
      </c>
      <c r="D44" s="167">
        <f t="shared" si="1"/>
        <v>12165920.640000001</v>
      </c>
      <c r="E44" s="166">
        <v>1313508.99</v>
      </c>
      <c r="F44" s="166">
        <v>1313508.99</v>
      </c>
      <c r="G44" s="167">
        <f t="shared" si="2"/>
        <v>10852411.65</v>
      </c>
    </row>
    <row r="45" spans="1:7" ht="15.75" customHeight="1" x14ac:dyDescent="0.3">
      <c r="A45" s="170" t="s">
        <v>630</v>
      </c>
      <c r="B45" s="166">
        <v>621362.81000000006</v>
      </c>
      <c r="C45" s="166">
        <v>87036.18</v>
      </c>
      <c r="D45" s="167">
        <f t="shared" si="1"/>
        <v>708398.99</v>
      </c>
      <c r="E45" s="166">
        <v>155138.14000000001</v>
      </c>
      <c r="F45" s="166">
        <v>155138.14000000001</v>
      </c>
      <c r="G45" s="167">
        <f t="shared" si="2"/>
        <v>553260.85</v>
      </c>
    </row>
    <row r="46" spans="1:7" ht="15.75" customHeight="1" x14ac:dyDescent="0.3">
      <c r="A46" s="170" t="s">
        <v>631</v>
      </c>
      <c r="B46" s="166">
        <v>2824481.1</v>
      </c>
      <c r="C46" s="166">
        <v>266824.33</v>
      </c>
      <c r="D46" s="167">
        <f t="shared" si="1"/>
        <v>3091305.43</v>
      </c>
      <c r="E46" s="166">
        <v>571214.43999999994</v>
      </c>
      <c r="F46" s="166">
        <v>571089.34</v>
      </c>
      <c r="G46" s="167">
        <f t="shared" si="2"/>
        <v>2520090.9900000002</v>
      </c>
    </row>
    <row r="47" spans="1:7" ht="15.75" customHeight="1" x14ac:dyDescent="0.3">
      <c r="A47" s="170" t="s">
        <v>632</v>
      </c>
      <c r="B47" s="166">
        <v>479604.6</v>
      </c>
      <c r="C47" s="166">
        <v>106273.47</v>
      </c>
      <c r="D47" s="167">
        <f t="shared" si="1"/>
        <v>585878.06999999995</v>
      </c>
      <c r="E47" s="166">
        <v>70518.16</v>
      </c>
      <c r="F47" s="166">
        <v>70518.16</v>
      </c>
      <c r="G47" s="167">
        <f t="shared" si="2"/>
        <v>515359.90999999992</v>
      </c>
    </row>
    <row r="48" spans="1:7" ht="15.75" customHeight="1" x14ac:dyDescent="0.3">
      <c r="A48" s="170" t="s">
        <v>633</v>
      </c>
      <c r="B48" s="166">
        <v>6710939.0800000001</v>
      </c>
      <c r="C48" s="166">
        <v>531983.99</v>
      </c>
      <c r="D48" s="167">
        <f t="shared" si="1"/>
        <v>7242923.0700000003</v>
      </c>
      <c r="E48" s="166">
        <v>1288505.32</v>
      </c>
      <c r="F48" s="166">
        <v>1288505.32</v>
      </c>
      <c r="G48" s="167">
        <f t="shared" si="2"/>
        <v>5954417.75</v>
      </c>
    </row>
    <row r="49" spans="1:7" ht="15.75" customHeight="1" x14ac:dyDescent="0.3">
      <c r="A49" s="170" t="s">
        <v>634</v>
      </c>
      <c r="B49" s="166">
        <v>1962638.14</v>
      </c>
      <c r="C49" s="166">
        <v>147358.39000000001</v>
      </c>
      <c r="D49" s="167">
        <f t="shared" si="1"/>
        <v>2109996.5299999998</v>
      </c>
      <c r="E49" s="166">
        <v>352600.42</v>
      </c>
      <c r="F49" s="166">
        <v>352600.42</v>
      </c>
      <c r="G49" s="167">
        <f t="shared" si="2"/>
        <v>1757396.1099999999</v>
      </c>
    </row>
    <row r="50" spans="1:7" ht="15.75" customHeight="1" x14ac:dyDescent="0.3">
      <c r="A50" s="170" t="s">
        <v>635</v>
      </c>
      <c r="B50" s="166">
        <v>667908.1</v>
      </c>
      <c r="C50" s="166">
        <v>422621.22</v>
      </c>
      <c r="D50" s="167">
        <f t="shared" si="1"/>
        <v>1090529.3199999998</v>
      </c>
      <c r="E50" s="166">
        <v>113761.64</v>
      </c>
      <c r="F50" s="166">
        <v>113761.64</v>
      </c>
      <c r="G50" s="167">
        <f t="shared" si="2"/>
        <v>976767.67999999982</v>
      </c>
    </row>
    <row r="51" spans="1:7" ht="15.75" customHeight="1" x14ac:dyDescent="0.3">
      <c r="A51" s="170" t="s">
        <v>636</v>
      </c>
      <c r="B51" s="166">
        <v>2317146.2400000002</v>
      </c>
      <c r="C51" s="166">
        <v>133570.20000000001</v>
      </c>
      <c r="D51" s="167">
        <f t="shared" si="1"/>
        <v>2450716.4400000004</v>
      </c>
      <c r="E51" s="166">
        <v>323406.73</v>
      </c>
      <c r="F51" s="166">
        <v>323406.73</v>
      </c>
      <c r="G51" s="167">
        <f t="shared" si="2"/>
        <v>2127309.7100000004</v>
      </c>
    </row>
    <row r="52" spans="1:7" ht="15.75" customHeight="1" x14ac:dyDescent="0.3">
      <c r="A52" s="170" t="s">
        <v>637</v>
      </c>
      <c r="B52" s="166">
        <v>344037.6</v>
      </c>
      <c r="C52" s="166">
        <v>65321.74</v>
      </c>
      <c r="D52" s="167">
        <f t="shared" si="1"/>
        <v>409359.33999999997</v>
      </c>
      <c r="E52" s="166">
        <v>80501.94</v>
      </c>
      <c r="F52" s="166">
        <v>80501.94</v>
      </c>
      <c r="G52" s="167">
        <f t="shared" si="2"/>
        <v>328857.39999999997</v>
      </c>
    </row>
    <row r="53" spans="1:7" ht="15.75" customHeight="1" x14ac:dyDescent="0.3">
      <c r="A53" s="170" t="s">
        <v>638</v>
      </c>
      <c r="B53" s="166">
        <v>451914.01</v>
      </c>
      <c r="C53" s="166">
        <v>38230.82</v>
      </c>
      <c r="D53" s="167">
        <f t="shared" si="1"/>
        <v>490144.83</v>
      </c>
      <c r="E53" s="166">
        <v>104266.26</v>
      </c>
      <c r="F53" s="166">
        <v>104266.26</v>
      </c>
      <c r="G53" s="167">
        <f t="shared" si="2"/>
        <v>385878.57</v>
      </c>
    </row>
    <row r="54" spans="1:7" ht="15.75" customHeight="1" x14ac:dyDescent="0.3">
      <c r="A54" s="170" t="s">
        <v>639</v>
      </c>
      <c r="B54" s="166">
        <v>438214.05</v>
      </c>
      <c r="C54" s="166">
        <v>61680.639999999999</v>
      </c>
      <c r="D54" s="167">
        <f t="shared" si="1"/>
        <v>499894.69</v>
      </c>
      <c r="E54" s="166">
        <v>84922.03</v>
      </c>
      <c r="F54" s="166">
        <v>84922.03</v>
      </c>
      <c r="G54" s="167">
        <f t="shared" si="2"/>
        <v>414972.66000000003</v>
      </c>
    </row>
    <row r="55" spans="1:7" ht="15.75" customHeight="1" x14ac:dyDescent="0.3">
      <c r="A55" s="170" t="s">
        <v>640</v>
      </c>
      <c r="B55" s="166">
        <v>2169270.2999999998</v>
      </c>
      <c r="C55" s="166">
        <v>-280516.84000000003</v>
      </c>
      <c r="D55" s="167">
        <f t="shared" si="1"/>
        <v>1888753.4599999997</v>
      </c>
      <c r="E55" s="166">
        <v>600354</v>
      </c>
      <c r="F55" s="166">
        <v>600354</v>
      </c>
      <c r="G55" s="167">
        <f t="shared" si="2"/>
        <v>1288399.4599999997</v>
      </c>
    </row>
    <row r="56" spans="1:7" ht="15.75" customHeight="1" x14ac:dyDescent="0.3">
      <c r="A56" s="170" t="s">
        <v>641</v>
      </c>
      <c r="B56" s="166">
        <v>1905786</v>
      </c>
      <c r="C56" s="166">
        <v>288730.45</v>
      </c>
      <c r="D56" s="167">
        <f t="shared" si="1"/>
        <v>2194516.4500000002</v>
      </c>
      <c r="E56" s="166">
        <v>362903.14</v>
      </c>
      <c r="F56" s="166">
        <v>362903.14</v>
      </c>
      <c r="G56" s="167">
        <f t="shared" si="2"/>
        <v>1831613.31</v>
      </c>
    </row>
    <row r="57" spans="1:7" ht="15.75" customHeight="1" x14ac:dyDescent="0.3">
      <c r="A57" s="170" t="s">
        <v>642</v>
      </c>
      <c r="B57" s="166">
        <v>2125601.17</v>
      </c>
      <c r="C57" s="166">
        <v>195005.51</v>
      </c>
      <c r="D57" s="167">
        <f t="shared" si="1"/>
        <v>2320606.6799999997</v>
      </c>
      <c r="E57" s="166">
        <v>453646.7</v>
      </c>
      <c r="F57" s="166">
        <v>453458.78</v>
      </c>
      <c r="G57" s="167">
        <f t="shared" si="2"/>
        <v>1866959.9799999997</v>
      </c>
    </row>
    <row r="58" spans="1:7" ht="15.75" customHeight="1" x14ac:dyDescent="0.3">
      <c r="A58" s="170" t="s">
        <v>643</v>
      </c>
      <c r="B58" s="166">
        <v>2002798.61</v>
      </c>
      <c r="C58" s="166">
        <v>287294.98</v>
      </c>
      <c r="D58" s="167">
        <f t="shared" si="1"/>
        <v>2290093.59</v>
      </c>
      <c r="E58" s="166">
        <v>469980.75</v>
      </c>
      <c r="F58" s="166">
        <v>469980.75</v>
      </c>
      <c r="G58" s="167">
        <f t="shared" si="2"/>
        <v>1820112.8399999999</v>
      </c>
    </row>
    <row r="59" spans="1:7" ht="15.75" customHeight="1" x14ac:dyDescent="0.3">
      <c r="A59" s="170" t="s">
        <v>644</v>
      </c>
      <c r="B59" s="166">
        <v>319868.34000000003</v>
      </c>
      <c r="C59" s="166">
        <v>416699.03</v>
      </c>
      <c r="D59" s="167">
        <f t="shared" si="1"/>
        <v>736567.37000000011</v>
      </c>
      <c r="E59" s="166">
        <v>104204.74</v>
      </c>
      <c r="F59" s="166">
        <v>104204.74</v>
      </c>
      <c r="G59" s="167">
        <f t="shared" si="2"/>
        <v>632362.63000000012</v>
      </c>
    </row>
    <row r="60" spans="1:7" ht="15.75" customHeight="1" x14ac:dyDescent="0.3">
      <c r="A60" s="170" t="s">
        <v>645</v>
      </c>
      <c r="B60" s="166">
        <v>2594445</v>
      </c>
      <c r="C60" s="166">
        <v>0</v>
      </c>
      <c r="D60" s="167">
        <f t="shared" si="1"/>
        <v>2594445</v>
      </c>
      <c r="E60" s="166">
        <v>1296000</v>
      </c>
      <c r="F60" s="166">
        <v>1296000</v>
      </c>
      <c r="G60" s="167">
        <f t="shared" si="2"/>
        <v>1298445</v>
      </c>
    </row>
    <row r="61" spans="1:7" x14ac:dyDescent="0.3">
      <c r="A61" s="31" t="s">
        <v>150</v>
      </c>
      <c r="B61" s="49"/>
      <c r="C61" s="49"/>
      <c r="D61" s="49"/>
      <c r="E61" s="49"/>
      <c r="F61" s="49"/>
      <c r="G61" s="49"/>
    </row>
    <row r="62" spans="1:7" x14ac:dyDescent="0.3">
      <c r="A62" s="3" t="s">
        <v>383</v>
      </c>
      <c r="B62" s="4">
        <f>SUM(B65:B74)</f>
        <v>162696257.24000001</v>
      </c>
      <c r="C62" s="4">
        <f t="shared" ref="C62:G62" si="3">SUM(C65:C74)</f>
        <v>47270870.019999996</v>
      </c>
      <c r="D62" s="4">
        <f t="shared" si="3"/>
        <v>209967127.26000002</v>
      </c>
      <c r="E62" s="4">
        <f t="shared" si="3"/>
        <v>36481659.890000001</v>
      </c>
      <c r="F62" s="4">
        <f t="shared" si="3"/>
        <v>33435261.140000001</v>
      </c>
      <c r="G62" s="4">
        <f t="shared" si="3"/>
        <v>173485467.37</v>
      </c>
    </row>
    <row r="63" spans="1:7" x14ac:dyDescent="0.3">
      <c r="A63" s="3"/>
      <c r="B63" s="4"/>
      <c r="C63" s="4"/>
      <c r="D63" s="4"/>
      <c r="E63" s="4"/>
      <c r="F63" s="4"/>
      <c r="G63" s="4"/>
    </row>
    <row r="64" spans="1:7" x14ac:dyDescent="0.3">
      <c r="A64" s="170" t="s">
        <v>607</v>
      </c>
      <c r="B64" s="166">
        <v>0</v>
      </c>
      <c r="C64" s="166">
        <v>100000</v>
      </c>
      <c r="D64" s="167">
        <f t="shared" ref="D64:D74" si="4">B64+C64</f>
        <v>100000</v>
      </c>
      <c r="E64" s="166">
        <v>0</v>
      </c>
      <c r="F64" s="166">
        <v>0</v>
      </c>
      <c r="G64" s="167">
        <f t="shared" ref="G64:G74" si="5">D64-E64</f>
        <v>100000</v>
      </c>
    </row>
    <row r="65" spans="1:7" x14ac:dyDescent="0.3">
      <c r="A65" s="170" t="s">
        <v>613</v>
      </c>
      <c r="B65" s="166">
        <v>2511403.5</v>
      </c>
      <c r="C65" s="166">
        <v>0</v>
      </c>
      <c r="D65" s="167">
        <f t="shared" si="4"/>
        <v>2511403.5</v>
      </c>
      <c r="E65" s="166">
        <v>882891</v>
      </c>
      <c r="F65" s="166">
        <v>882891</v>
      </c>
      <c r="G65" s="167">
        <f t="shared" si="5"/>
        <v>1628512.5</v>
      </c>
    </row>
    <row r="66" spans="1:7" x14ac:dyDescent="0.3">
      <c r="A66" s="170" t="s">
        <v>619</v>
      </c>
      <c r="B66" s="166">
        <v>98793410.420000002</v>
      </c>
      <c r="C66" s="166">
        <v>48199777.060000002</v>
      </c>
      <c r="D66" s="167">
        <f t="shared" si="4"/>
        <v>146993187.48000002</v>
      </c>
      <c r="E66" s="166">
        <v>21349661.010000002</v>
      </c>
      <c r="F66" s="166">
        <v>20015282.449999999</v>
      </c>
      <c r="G66" s="167">
        <f t="shared" si="5"/>
        <v>125643526.47000001</v>
      </c>
    </row>
    <row r="67" spans="1:7" x14ac:dyDescent="0.3">
      <c r="A67" s="170" t="s">
        <v>622</v>
      </c>
      <c r="B67" s="166">
        <v>12580197.119999999</v>
      </c>
      <c r="C67" s="166">
        <v>6612746.1900000004</v>
      </c>
      <c r="D67" s="167">
        <f t="shared" si="4"/>
        <v>19192943.309999999</v>
      </c>
      <c r="E67" s="166">
        <v>4933063.1399999997</v>
      </c>
      <c r="F67" s="166">
        <v>4933063.1399999997</v>
      </c>
      <c r="G67" s="167">
        <f t="shared" si="5"/>
        <v>14259880.169999998</v>
      </c>
    </row>
    <row r="68" spans="1:7" x14ac:dyDescent="0.3">
      <c r="A68" s="170" t="s">
        <v>623</v>
      </c>
      <c r="B68" s="166">
        <v>45379.1</v>
      </c>
      <c r="C68" s="166">
        <v>0</v>
      </c>
      <c r="D68" s="167">
        <f t="shared" si="4"/>
        <v>45379.1</v>
      </c>
      <c r="E68" s="166">
        <v>0</v>
      </c>
      <c r="F68" s="166">
        <v>0</v>
      </c>
      <c r="G68" s="167">
        <f t="shared" si="5"/>
        <v>45379.1</v>
      </c>
    </row>
    <row r="69" spans="1:7" x14ac:dyDescent="0.3">
      <c r="A69" s="170" t="s">
        <v>624</v>
      </c>
      <c r="B69" s="166">
        <v>1439631.06</v>
      </c>
      <c r="C69" s="166">
        <v>0</v>
      </c>
      <c r="D69" s="167">
        <f t="shared" si="4"/>
        <v>1439631.06</v>
      </c>
      <c r="E69" s="166">
        <v>222919.97</v>
      </c>
      <c r="F69" s="166">
        <v>222919.97</v>
      </c>
      <c r="G69" s="167">
        <f t="shared" si="5"/>
        <v>1216711.0900000001</v>
      </c>
    </row>
    <row r="70" spans="1:7" x14ac:dyDescent="0.3">
      <c r="A70" s="170" t="s">
        <v>629</v>
      </c>
      <c r="B70" s="166">
        <v>24810867.260000002</v>
      </c>
      <c r="C70" s="166">
        <v>-7541653.2300000004</v>
      </c>
      <c r="D70" s="167">
        <f t="shared" si="4"/>
        <v>17269214.030000001</v>
      </c>
      <c r="E70" s="166">
        <v>4822791.7699999996</v>
      </c>
      <c r="F70" s="166">
        <v>3110771.58</v>
      </c>
      <c r="G70" s="167">
        <f t="shared" si="5"/>
        <v>12446422.260000002</v>
      </c>
    </row>
    <row r="71" spans="1:7" x14ac:dyDescent="0.3">
      <c r="A71" s="170" t="s">
        <v>633</v>
      </c>
      <c r="B71" s="166">
        <v>13328154</v>
      </c>
      <c r="C71" s="166">
        <v>0</v>
      </c>
      <c r="D71" s="167">
        <f t="shared" si="4"/>
        <v>13328154</v>
      </c>
      <c r="E71" s="166">
        <v>2959173</v>
      </c>
      <c r="F71" s="166">
        <v>2959173</v>
      </c>
      <c r="G71" s="167">
        <f t="shared" si="5"/>
        <v>10368981</v>
      </c>
    </row>
    <row r="72" spans="1:7" x14ac:dyDescent="0.3">
      <c r="A72" s="170" t="s">
        <v>642</v>
      </c>
      <c r="B72" s="166">
        <v>313839.78000000003</v>
      </c>
      <c r="C72" s="166">
        <v>0</v>
      </c>
      <c r="D72" s="167">
        <f t="shared" si="4"/>
        <v>313839.78000000003</v>
      </c>
      <c r="E72" s="166">
        <v>15160</v>
      </c>
      <c r="F72" s="166">
        <v>15160</v>
      </c>
      <c r="G72" s="167">
        <f t="shared" si="5"/>
        <v>298679.78000000003</v>
      </c>
    </row>
    <row r="73" spans="1:7" x14ac:dyDescent="0.3">
      <c r="A73" s="170" t="s">
        <v>645</v>
      </c>
      <c r="B73" s="166">
        <v>8873375</v>
      </c>
      <c r="C73" s="166">
        <v>0</v>
      </c>
      <c r="D73" s="167">
        <f t="shared" si="4"/>
        <v>8873375</v>
      </c>
      <c r="E73" s="166">
        <v>1296000</v>
      </c>
      <c r="F73" s="166">
        <v>1296000</v>
      </c>
      <c r="G73" s="167">
        <f t="shared" si="5"/>
        <v>7577375</v>
      </c>
    </row>
    <row r="74" spans="1:7" x14ac:dyDescent="0.3">
      <c r="A74" s="171" t="s">
        <v>150</v>
      </c>
      <c r="B74" s="172"/>
      <c r="C74" s="172"/>
      <c r="D74" s="167">
        <f t="shared" si="4"/>
        <v>0</v>
      </c>
      <c r="E74" s="167"/>
      <c r="F74" s="167"/>
      <c r="G74" s="167">
        <f t="shared" si="5"/>
        <v>0</v>
      </c>
    </row>
    <row r="75" spans="1:7" x14ac:dyDescent="0.3">
      <c r="A75" s="31" t="s">
        <v>150</v>
      </c>
      <c r="B75" s="49"/>
      <c r="C75" s="49"/>
      <c r="D75" s="49"/>
      <c r="E75" s="49"/>
      <c r="F75" s="49"/>
      <c r="G75" s="49"/>
    </row>
    <row r="76" spans="1:7" x14ac:dyDescent="0.3">
      <c r="A76" s="3" t="s">
        <v>379</v>
      </c>
      <c r="B76" s="4">
        <f t="shared" ref="B76:G76" si="6">SUM(B62,B9)</f>
        <v>347773102.45000005</v>
      </c>
      <c r="C76" s="4">
        <f t="shared" si="6"/>
        <v>74033781.569999993</v>
      </c>
      <c r="D76" s="4">
        <f t="shared" si="6"/>
        <v>421806884.02000004</v>
      </c>
      <c r="E76" s="4">
        <f t="shared" si="6"/>
        <v>84471810.799999997</v>
      </c>
      <c r="F76" s="4">
        <f t="shared" si="6"/>
        <v>80965926.819999993</v>
      </c>
      <c r="G76" s="4">
        <f t="shared" si="6"/>
        <v>337335073.22000003</v>
      </c>
    </row>
    <row r="77" spans="1:7" x14ac:dyDescent="0.3">
      <c r="A77" s="55"/>
      <c r="B77" s="55"/>
      <c r="C77" s="55"/>
      <c r="D77" s="55"/>
      <c r="E77" s="55"/>
      <c r="F77" s="55"/>
      <c r="G77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5:G76 B9:G6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5:G76 B61:G6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6" zoomScale="75" zoomScaleNormal="75" workbookViewId="0">
      <selection activeCell="B54" sqref="B54:G60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93" t="s">
        <v>384</v>
      </c>
      <c r="B1" s="194"/>
      <c r="C1" s="194"/>
      <c r="D1" s="194"/>
      <c r="E1" s="194"/>
      <c r="F1" s="194"/>
      <c r="G1" s="194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385</v>
      </c>
      <c r="B3" s="114"/>
      <c r="C3" s="114"/>
      <c r="D3" s="114"/>
      <c r="E3" s="114"/>
      <c r="F3" s="114"/>
      <c r="G3" s="115"/>
    </row>
    <row r="4" spans="1:7" x14ac:dyDescent="0.3">
      <c r="A4" s="113" t="s">
        <v>386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82" t="s">
        <v>4</v>
      </c>
      <c r="B7" s="190" t="s">
        <v>298</v>
      </c>
      <c r="C7" s="191"/>
      <c r="D7" s="191"/>
      <c r="E7" s="191"/>
      <c r="F7" s="192"/>
      <c r="G7" s="186" t="s">
        <v>387</v>
      </c>
    </row>
    <row r="8" spans="1:7" ht="28.8" x14ac:dyDescent="0.3">
      <c r="A8" s="183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85"/>
    </row>
    <row r="9" spans="1:7" ht="16.5" customHeight="1" x14ac:dyDescent="0.3">
      <c r="A9" s="26" t="s">
        <v>389</v>
      </c>
      <c r="B9" s="30">
        <f>SUM(B10,B19,B27,B37)</f>
        <v>185076845.20999998</v>
      </c>
      <c r="C9" s="30">
        <f t="shared" ref="C9:G9" si="0">SUM(C10,C19,C27,C37)</f>
        <v>26762911.550000001</v>
      </c>
      <c r="D9" s="30">
        <f t="shared" si="0"/>
        <v>211839756.75999999</v>
      </c>
      <c r="E9" s="30">
        <f t="shared" si="0"/>
        <v>47990150.910000004</v>
      </c>
      <c r="F9" s="30">
        <f t="shared" si="0"/>
        <v>47530665.68</v>
      </c>
      <c r="G9" s="30">
        <f t="shared" si="0"/>
        <v>163849605.84999999</v>
      </c>
    </row>
    <row r="10" spans="1:7" ht="15" customHeight="1" x14ac:dyDescent="0.3">
      <c r="A10" s="58" t="s">
        <v>390</v>
      </c>
      <c r="B10" s="174">
        <f>SUM(B11:B18)</f>
        <v>104213101.56999999</v>
      </c>
      <c r="C10" s="174">
        <f t="shared" ref="C10:G10" si="1">SUM(C11:C18)</f>
        <v>1045627.7499999999</v>
      </c>
      <c r="D10" s="174">
        <f t="shared" si="1"/>
        <v>105258729.31999999</v>
      </c>
      <c r="E10" s="174">
        <f t="shared" si="1"/>
        <v>25437448.780000001</v>
      </c>
      <c r="F10" s="174">
        <f t="shared" si="1"/>
        <v>25432382.169999998</v>
      </c>
      <c r="G10" s="174">
        <f t="shared" si="1"/>
        <v>79821280.540000007</v>
      </c>
    </row>
    <row r="11" spans="1:7" x14ac:dyDescent="0.3">
      <c r="A11" s="77" t="s">
        <v>391</v>
      </c>
      <c r="B11" s="175">
        <v>10240553.140000001</v>
      </c>
      <c r="C11" s="175">
        <v>590716.73</v>
      </c>
      <c r="D11" s="174">
        <f>B11+C11</f>
        <v>10831269.870000001</v>
      </c>
      <c r="E11" s="175">
        <v>2277272.71</v>
      </c>
      <c r="F11" s="175">
        <v>2277272.71</v>
      </c>
      <c r="G11" s="174">
        <f>D11-E11</f>
        <v>8553997.1600000001</v>
      </c>
    </row>
    <row r="12" spans="1:7" x14ac:dyDescent="0.3">
      <c r="A12" s="77" t="s">
        <v>392</v>
      </c>
      <c r="B12" s="175">
        <v>738277.23</v>
      </c>
      <c r="C12" s="175">
        <v>459998.65</v>
      </c>
      <c r="D12" s="174">
        <f t="shared" ref="D12:D18" si="2">B12+C12</f>
        <v>1198275.8799999999</v>
      </c>
      <c r="E12" s="175">
        <v>201331.48</v>
      </c>
      <c r="F12" s="175">
        <v>201331.48</v>
      </c>
      <c r="G12" s="174">
        <f t="shared" ref="G12:G18" si="3">D12-E12</f>
        <v>996944.39999999991</v>
      </c>
    </row>
    <row r="13" spans="1:7" x14ac:dyDescent="0.3">
      <c r="A13" s="77" t="s">
        <v>393</v>
      </c>
      <c r="B13" s="175">
        <v>35603211.770000003</v>
      </c>
      <c r="C13" s="175">
        <v>2180176.8199999998</v>
      </c>
      <c r="D13" s="174">
        <f t="shared" si="2"/>
        <v>37783388.590000004</v>
      </c>
      <c r="E13" s="175">
        <v>10323873.970000001</v>
      </c>
      <c r="F13" s="175">
        <v>10323307.18</v>
      </c>
      <c r="G13" s="174">
        <f t="shared" si="3"/>
        <v>27459514.620000005</v>
      </c>
    </row>
    <row r="14" spans="1:7" x14ac:dyDescent="0.3">
      <c r="A14" s="77" t="s">
        <v>394</v>
      </c>
      <c r="B14" s="175">
        <v>2930566.01</v>
      </c>
      <c r="C14" s="175">
        <v>83003.11</v>
      </c>
      <c r="D14" s="174">
        <f t="shared" si="2"/>
        <v>3013569.1199999996</v>
      </c>
      <c r="E14" s="175">
        <v>626210.88</v>
      </c>
      <c r="F14" s="175">
        <v>626210.88</v>
      </c>
      <c r="G14" s="174">
        <f t="shared" si="3"/>
        <v>2387358.2399999998</v>
      </c>
    </row>
    <row r="15" spans="1:7" x14ac:dyDescent="0.3">
      <c r="A15" s="77" t="s">
        <v>395</v>
      </c>
      <c r="B15" s="175">
        <v>18707618.670000002</v>
      </c>
      <c r="C15" s="175">
        <v>1020207.52</v>
      </c>
      <c r="D15" s="174">
        <f t="shared" si="2"/>
        <v>19727826.190000001</v>
      </c>
      <c r="E15" s="175">
        <v>6848646.1500000004</v>
      </c>
      <c r="F15" s="175">
        <v>6848646.1500000004</v>
      </c>
      <c r="G15" s="174">
        <f t="shared" si="3"/>
        <v>12879180.040000001</v>
      </c>
    </row>
    <row r="16" spans="1:7" x14ac:dyDescent="0.3">
      <c r="A16" s="77" t="s">
        <v>396</v>
      </c>
      <c r="B16" s="174">
        <v>0</v>
      </c>
      <c r="C16" s="174">
        <v>0</v>
      </c>
      <c r="D16" s="174">
        <f t="shared" si="2"/>
        <v>0</v>
      </c>
      <c r="E16" s="174">
        <v>0</v>
      </c>
      <c r="F16" s="174">
        <v>0</v>
      </c>
      <c r="G16" s="174">
        <f t="shared" si="3"/>
        <v>0</v>
      </c>
    </row>
    <row r="17" spans="1:7" x14ac:dyDescent="0.3">
      <c r="A17" s="77" t="s">
        <v>397</v>
      </c>
      <c r="B17" s="175">
        <v>27396700.34</v>
      </c>
      <c r="C17" s="175">
        <v>-3830275.74</v>
      </c>
      <c r="D17" s="174">
        <f t="shared" si="2"/>
        <v>23566424.600000001</v>
      </c>
      <c r="E17" s="175">
        <v>3719815.22</v>
      </c>
      <c r="F17" s="175">
        <v>3719815.22</v>
      </c>
      <c r="G17" s="174">
        <f t="shared" si="3"/>
        <v>19846609.380000003</v>
      </c>
    </row>
    <row r="18" spans="1:7" x14ac:dyDescent="0.3">
      <c r="A18" s="77" t="s">
        <v>398</v>
      </c>
      <c r="B18" s="175">
        <v>8596174.4100000001</v>
      </c>
      <c r="C18" s="175">
        <v>541800.66</v>
      </c>
      <c r="D18" s="174">
        <f t="shared" si="2"/>
        <v>9137975.0700000003</v>
      </c>
      <c r="E18" s="175">
        <v>1440298.37</v>
      </c>
      <c r="F18" s="175">
        <v>1435798.55</v>
      </c>
      <c r="G18" s="174">
        <f t="shared" si="3"/>
        <v>7697676.7000000002</v>
      </c>
    </row>
    <row r="19" spans="1:7" x14ac:dyDescent="0.3">
      <c r="A19" s="58" t="s">
        <v>399</v>
      </c>
      <c r="B19" s="47">
        <f>SUM(B20:B26)</f>
        <v>75778641.659999996</v>
      </c>
      <c r="C19" s="47">
        <f t="shared" ref="C19:G19" si="4">SUM(C20:C26)</f>
        <v>24331018.690000001</v>
      </c>
      <c r="D19" s="47">
        <f t="shared" si="4"/>
        <v>100109660.34999999</v>
      </c>
      <c r="E19" s="47">
        <f t="shared" si="4"/>
        <v>21648381.870000001</v>
      </c>
      <c r="F19" s="47">
        <f t="shared" si="4"/>
        <v>21194069.489999998</v>
      </c>
      <c r="G19" s="47">
        <f t="shared" si="4"/>
        <v>78461278.479999974</v>
      </c>
    </row>
    <row r="20" spans="1:7" x14ac:dyDescent="0.3">
      <c r="A20" s="77" t="s">
        <v>400</v>
      </c>
      <c r="B20" s="175">
        <v>2824481.1</v>
      </c>
      <c r="C20" s="175">
        <v>528724.81999999995</v>
      </c>
      <c r="D20" s="174">
        <f t="shared" ref="D20:D26" si="5">B20+C20</f>
        <v>3353205.92</v>
      </c>
      <c r="E20" s="175">
        <v>571214.43999999994</v>
      </c>
      <c r="F20" s="175">
        <v>571089.34</v>
      </c>
      <c r="G20" s="174">
        <f t="shared" ref="G20:G26" si="6">D20-E20</f>
        <v>2781991.48</v>
      </c>
    </row>
    <row r="21" spans="1:7" x14ac:dyDescent="0.3">
      <c r="A21" s="77" t="s">
        <v>401</v>
      </c>
      <c r="B21" s="175">
        <v>54541702.829999998</v>
      </c>
      <c r="C21" s="175">
        <v>21418712.77</v>
      </c>
      <c r="D21" s="174">
        <f t="shared" si="5"/>
        <v>75960415.599999994</v>
      </c>
      <c r="E21" s="175">
        <v>13205090.23</v>
      </c>
      <c r="F21" s="175">
        <v>12983090.869999999</v>
      </c>
      <c r="G21" s="174">
        <f t="shared" si="6"/>
        <v>62755325.36999999</v>
      </c>
    </row>
    <row r="22" spans="1:7" x14ac:dyDescent="0.3">
      <c r="A22" s="77" t="s">
        <v>402</v>
      </c>
      <c r="B22" s="174">
        <v>0</v>
      </c>
      <c r="C22" s="174">
        <v>0</v>
      </c>
      <c r="D22" s="174">
        <f t="shared" si="5"/>
        <v>0</v>
      </c>
      <c r="E22" s="174">
        <v>0</v>
      </c>
      <c r="F22" s="174">
        <v>0</v>
      </c>
      <c r="G22" s="174">
        <f t="shared" si="6"/>
        <v>0</v>
      </c>
    </row>
    <row r="23" spans="1:7" x14ac:dyDescent="0.3">
      <c r="A23" s="77" t="s">
        <v>403</v>
      </c>
      <c r="B23" s="175">
        <v>11731843.65</v>
      </c>
      <c r="C23" s="175">
        <v>2444935.96</v>
      </c>
      <c r="D23" s="174">
        <f t="shared" si="5"/>
        <v>14176779.609999999</v>
      </c>
      <c r="E23" s="175">
        <v>5405357.1900000004</v>
      </c>
      <c r="F23" s="175">
        <v>5173169.2699999996</v>
      </c>
      <c r="G23" s="174">
        <f t="shared" si="6"/>
        <v>8771422.4199999981</v>
      </c>
    </row>
    <row r="24" spans="1:7" x14ac:dyDescent="0.3">
      <c r="A24" s="77" t="s">
        <v>404</v>
      </c>
      <c r="B24" s="175">
        <v>2169270.2999999998</v>
      </c>
      <c r="C24" s="175">
        <v>-280516.84000000003</v>
      </c>
      <c r="D24" s="174">
        <f t="shared" si="5"/>
        <v>1888753.4599999997</v>
      </c>
      <c r="E24" s="175">
        <v>600354</v>
      </c>
      <c r="F24" s="175">
        <v>600354</v>
      </c>
      <c r="G24" s="174">
        <f t="shared" si="6"/>
        <v>1288399.4599999997</v>
      </c>
    </row>
    <row r="25" spans="1:7" x14ac:dyDescent="0.3">
      <c r="A25" s="77" t="s">
        <v>405</v>
      </c>
      <c r="B25" s="175">
        <v>2594445</v>
      </c>
      <c r="C25" s="175">
        <v>0</v>
      </c>
      <c r="D25" s="174">
        <f t="shared" si="5"/>
        <v>2594445</v>
      </c>
      <c r="E25" s="175">
        <v>1296000</v>
      </c>
      <c r="F25" s="175">
        <v>1296000</v>
      </c>
      <c r="G25" s="174">
        <f t="shared" si="6"/>
        <v>1298445</v>
      </c>
    </row>
    <row r="26" spans="1:7" x14ac:dyDescent="0.3">
      <c r="A26" s="77" t="s">
        <v>406</v>
      </c>
      <c r="B26" s="175">
        <v>1916898.78</v>
      </c>
      <c r="C26" s="175">
        <v>219161.98</v>
      </c>
      <c r="D26" s="174">
        <f t="shared" si="5"/>
        <v>2136060.7600000002</v>
      </c>
      <c r="E26" s="175">
        <v>570366.01</v>
      </c>
      <c r="F26" s="175">
        <v>570366.01</v>
      </c>
      <c r="G26" s="174">
        <f t="shared" si="6"/>
        <v>1565694.7500000002</v>
      </c>
    </row>
    <row r="27" spans="1:7" x14ac:dyDescent="0.3">
      <c r="A27" s="58" t="s">
        <v>407</v>
      </c>
      <c r="B27" s="47">
        <f t="shared" ref="B27:G27" si="7">SUM(B28:B36)</f>
        <v>5085101.9800000004</v>
      </c>
      <c r="C27" s="47">
        <f t="shared" si="7"/>
        <v>1386265.1099999999</v>
      </c>
      <c r="D27" s="47">
        <f t="shared" si="7"/>
        <v>6471367.0899999999</v>
      </c>
      <c r="E27" s="47">
        <f t="shared" si="7"/>
        <v>904320.26</v>
      </c>
      <c r="F27" s="47">
        <f t="shared" si="7"/>
        <v>904214.02</v>
      </c>
      <c r="G27" s="47">
        <f t="shared" si="7"/>
        <v>5567046.8300000001</v>
      </c>
    </row>
    <row r="28" spans="1:7" x14ac:dyDescent="0.3">
      <c r="A28" s="80" t="s">
        <v>408</v>
      </c>
      <c r="B28" s="175">
        <v>3224451.62</v>
      </c>
      <c r="C28" s="175">
        <v>673348.08</v>
      </c>
      <c r="D28" s="174">
        <f t="shared" ref="D28:D36" si="8">B28+C28</f>
        <v>3897799.7</v>
      </c>
      <c r="E28" s="175">
        <v>630515.54</v>
      </c>
      <c r="F28" s="175">
        <v>630515.54</v>
      </c>
      <c r="G28" s="174">
        <f t="shared" ref="G28:G36" si="9">D28-E28</f>
        <v>3267284.16</v>
      </c>
    </row>
    <row r="29" spans="1:7" x14ac:dyDescent="0.3">
      <c r="A29" s="77" t="s">
        <v>409</v>
      </c>
      <c r="B29" s="175">
        <v>95172</v>
      </c>
      <c r="C29" s="175">
        <v>0</v>
      </c>
      <c r="D29" s="174">
        <f t="shared" si="8"/>
        <v>95172</v>
      </c>
      <c r="E29" s="175">
        <v>0</v>
      </c>
      <c r="F29" s="175">
        <v>0</v>
      </c>
      <c r="G29" s="174">
        <f t="shared" si="9"/>
        <v>95172</v>
      </c>
    </row>
    <row r="30" spans="1:7" x14ac:dyDescent="0.3">
      <c r="A30" s="77" t="s">
        <v>410</v>
      </c>
      <c r="B30" s="174">
        <v>0</v>
      </c>
      <c r="C30" s="174">
        <v>0</v>
      </c>
      <c r="D30" s="174">
        <f t="shared" si="8"/>
        <v>0</v>
      </c>
      <c r="E30" s="174">
        <v>0</v>
      </c>
      <c r="F30" s="174">
        <v>0</v>
      </c>
      <c r="G30" s="174">
        <f t="shared" si="9"/>
        <v>0</v>
      </c>
    </row>
    <row r="31" spans="1:7" x14ac:dyDescent="0.3">
      <c r="A31" s="77" t="s">
        <v>411</v>
      </c>
      <c r="B31" s="174">
        <v>0</v>
      </c>
      <c r="C31" s="174">
        <v>0</v>
      </c>
      <c r="D31" s="174">
        <f t="shared" si="8"/>
        <v>0</v>
      </c>
      <c r="E31" s="174">
        <v>0</v>
      </c>
      <c r="F31" s="174">
        <v>0</v>
      </c>
      <c r="G31" s="174">
        <f t="shared" si="9"/>
        <v>0</v>
      </c>
    </row>
    <row r="32" spans="1:7" x14ac:dyDescent="0.3">
      <c r="A32" s="77" t="s">
        <v>412</v>
      </c>
      <c r="B32" s="174">
        <v>0</v>
      </c>
      <c r="C32" s="174">
        <v>0</v>
      </c>
      <c r="D32" s="174">
        <f t="shared" si="8"/>
        <v>0</v>
      </c>
      <c r="E32" s="174">
        <v>0</v>
      </c>
      <c r="F32" s="174">
        <v>0</v>
      </c>
      <c r="G32" s="174">
        <f t="shared" si="9"/>
        <v>0</v>
      </c>
    </row>
    <row r="33" spans="1:7" ht="14.4" customHeight="1" x14ac:dyDescent="0.3">
      <c r="A33" s="77" t="s">
        <v>413</v>
      </c>
      <c r="B33" s="174">
        <v>0</v>
      </c>
      <c r="C33" s="174">
        <v>0</v>
      </c>
      <c r="D33" s="174">
        <f t="shared" si="8"/>
        <v>0</v>
      </c>
      <c r="E33" s="174">
        <v>0</v>
      </c>
      <c r="F33" s="174">
        <v>0</v>
      </c>
      <c r="G33" s="174">
        <f t="shared" si="9"/>
        <v>0</v>
      </c>
    </row>
    <row r="34" spans="1:7" ht="14.4" customHeight="1" x14ac:dyDescent="0.3">
      <c r="A34" s="77" t="s">
        <v>414</v>
      </c>
      <c r="B34" s="175">
        <v>1765478.36</v>
      </c>
      <c r="C34" s="175">
        <v>712917.03</v>
      </c>
      <c r="D34" s="174">
        <f t="shared" si="8"/>
        <v>2478395.39</v>
      </c>
      <c r="E34" s="175">
        <v>273804.71999999997</v>
      </c>
      <c r="F34" s="175">
        <v>273698.48</v>
      </c>
      <c r="G34" s="174">
        <f t="shared" si="9"/>
        <v>2204590.67</v>
      </c>
    </row>
    <row r="35" spans="1:7" ht="14.4" customHeight="1" x14ac:dyDescent="0.3">
      <c r="A35" s="77" t="s">
        <v>415</v>
      </c>
      <c r="B35" s="174">
        <v>0</v>
      </c>
      <c r="C35" s="174">
        <v>0</v>
      </c>
      <c r="D35" s="174">
        <f t="shared" si="8"/>
        <v>0</v>
      </c>
      <c r="E35" s="174">
        <v>0</v>
      </c>
      <c r="F35" s="174">
        <v>0</v>
      </c>
      <c r="G35" s="174">
        <f t="shared" si="9"/>
        <v>0</v>
      </c>
    </row>
    <row r="36" spans="1:7" ht="14.4" customHeight="1" x14ac:dyDescent="0.3">
      <c r="A36" s="77" t="s">
        <v>416</v>
      </c>
      <c r="B36" s="174">
        <v>0</v>
      </c>
      <c r="C36" s="174">
        <v>0</v>
      </c>
      <c r="D36" s="174">
        <f t="shared" si="8"/>
        <v>0</v>
      </c>
      <c r="E36" s="174">
        <v>0</v>
      </c>
      <c r="F36" s="174">
        <v>0</v>
      </c>
      <c r="G36" s="174">
        <f t="shared" si="9"/>
        <v>0</v>
      </c>
    </row>
    <row r="37" spans="1:7" ht="14.4" customHeight="1" x14ac:dyDescent="0.3">
      <c r="A37" s="59" t="s">
        <v>417</v>
      </c>
      <c r="B37" s="47">
        <f>SUM(B38:B41)</f>
        <v>0</v>
      </c>
      <c r="C37" s="47">
        <f t="shared" ref="C37:G37" si="10">SUM(C38:C41)</f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3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422</v>
      </c>
      <c r="B43" s="4">
        <f>SUM(B44,B53,B61,B71)</f>
        <v>162696257.23999998</v>
      </c>
      <c r="C43" s="4">
        <f t="shared" ref="C43:G43" si="11">SUM(C44,C53,C61,C71)</f>
        <v>47370870.019999996</v>
      </c>
      <c r="D43" s="4">
        <f t="shared" si="11"/>
        <v>210067127.25999999</v>
      </c>
      <c r="E43" s="4">
        <f t="shared" si="11"/>
        <v>36481659.890000001</v>
      </c>
      <c r="F43" s="4">
        <f t="shared" si="11"/>
        <v>33435261.139999997</v>
      </c>
      <c r="G43" s="4">
        <f t="shared" si="11"/>
        <v>173585467.37</v>
      </c>
    </row>
    <row r="44" spans="1:7" x14ac:dyDescent="0.3">
      <c r="A44" s="58" t="s">
        <v>390</v>
      </c>
      <c r="B44" s="47">
        <f>SUM(B45:B52)</f>
        <v>16576610.779999999</v>
      </c>
      <c r="C44" s="47">
        <f t="shared" ref="C44:G44" si="12">SUM(C45:C52)</f>
        <v>6612746.1900000004</v>
      </c>
      <c r="D44" s="47">
        <f t="shared" si="12"/>
        <v>23189356.969999999</v>
      </c>
      <c r="E44" s="47">
        <f t="shared" si="12"/>
        <v>6038874.1100000003</v>
      </c>
      <c r="F44" s="47">
        <f t="shared" si="12"/>
        <v>6038874.1100000003</v>
      </c>
      <c r="G44" s="47">
        <f t="shared" si="12"/>
        <v>17150482.859999999</v>
      </c>
    </row>
    <row r="45" spans="1:7" x14ac:dyDescent="0.3">
      <c r="A45" s="80" t="s">
        <v>391</v>
      </c>
      <c r="B45" s="174">
        <v>0</v>
      </c>
      <c r="C45" s="174">
        <v>0</v>
      </c>
      <c r="D45" s="174">
        <f t="shared" ref="D45:D52" si="13">B45+C45</f>
        <v>0</v>
      </c>
      <c r="E45" s="174">
        <v>0</v>
      </c>
      <c r="F45" s="174">
        <v>0</v>
      </c>
      <c r="G45" s="174">
        <f t="shared" ref="G45:G52" si="14">D45-E45</f>
        <v>0</v>
      </c>
    </row>
    <row r="46" spans="1:7" x14ac:dyDescent="0.3">
      <c r="A46" s="80" t="s">
        <v>392</v>
      </c>
      <c r="B46" s="174">
        <v>0</v>
      </c>
      <c r="C46" s="174">
        <v>0</v>
      </c>
      <c r="D46" s="174">
        <f t="shared" si="13"/>
        <v>0</v>
      </c>
      <c r="E46" s="174">
        <v>0</v>
      </c>
      <c r="F46" s="174">
        <v>0</v>
      </c>
      <c r="G46" s="174">
        <f t="shared" si="14"/>
        <v>0</v>
      </c>
    </row>
    <row r="47" spans="1:7" x14ac:dyDescent="0.3">
      <c r="A47" s="80" t="s">
        <v>393</v>
      </c>
      <c r="B47" s="174">
        <v>0</v>
      </c>
      <c r="C47" s="174">
        <v>0</v>
      </c>
      <c r="D47" s="174">
        <f t="shared" si="13"/>
        <v>0</v>
      </c>
      <c r="E47" s="174">
        <v>0</v>
      </c>
      <c r="F47" s="174">
        <v>0</v>
      </c>
      <c r="G47" s="174">
        <f t="shared" si="14"/>
        <v>0</v>
      </c>
    </row>
    <row r="48" spans="1:7" x14ac:dyDescent="0.3">
      <c r="A48" s="80" t="s">
        <v>394</v>
      </c>
      <c r="B48" s="174">
        <v>0</v>
      </c>
      <c r="C48" s="174">
        <v>0</v>
      </c>
      <c r="D48" s="174">
        <f t="shared" si="13"/>
        <v>0</v>
      </c>
      <c r="E48" s="174">
        <v>0</v>
      </c>
      <c r="F48" s="174">
        <v>0</v>
      </c>
      <c r="G48" s="174">
        <f t="shared" si="14"/>
        <v>0</v>
      </c>
    </row>
    <row r="49" spans="1:7" x14ac:dyDescent="0.3">
      <c r="A49" s="80" t="s">
        <v>395</v>
      </c>
      <c r="B49" s="175">
        <v>2511403.5</v>
      </c>
      <c r="C49" s="175">
        <v>0</v>
      </c>
      <c r="D49" s="174">
        <f t="shared" si="13"/>
        <v>2511403.5</v>
      </c>
      <c r="E49" s="175">
        <v>882891</v>
      </c>
      <c r="F49" s="175">
        <v>882891</v>
      </c>
      <c r="G49" s="174">
        <f t="shared" si="14"/>
        <v>1628512.5</v>
      </c>
    </row>
    <row r="50" spans="1:7" x14ac:dyDescent="0.3">
      <c r="A50" s="80" t="s">
        <v>396</v>
      </c>
      <c r="B50" s="174">
        <v>0</v>
      </c>
      <c r="C50" s="174">
        <v>0</v>
      </c>
      <c r="D50" s="174">
        <f t="shared" si="13"/>
        <v>0</v>
      </c>
      <c r="E50" s="174">
        <v>0</v>
      </c>
      <c r="F50" s="174">
        <v>0</v>
      </c>
      <c r="G50" s="174">
        <f t="shared" si="14"/>
        <v>0</v>
      </c>
    </row>
    <row r="51" spans="1:7" x14ac:dyDescent="0.3">
      <c r="A51" s="80" t="s">
        <v>397</v>
      </c>
      <c r="B51" s="175">
        <v>14065207.279999999</v>
      </c>
      <c r="C51" s="175">
        <v>6612746.1900000004</v>
      </c>
      <c r="D51" s="174">
        <f t="shared" si="13"/>
        <v>20677953.469999999</v>
      </c>
      <c r="E51" s="175">
        <v>5155983.1100000003</v>
      </c>
      <c r="F51" s="175">
        <v>5155983.1100000003</v>
      </c>
      <c r="G51" s="174">
        <f t="shared" si="14"/>
        <v>15521970.359999999</v>
      </c>
    </row>
    <row r="52" spans="1:7" x14ac:dyDescent="0.3">
      <c r="A52" s="80" t="s">
        <v>398</v>
      </c>
      <c r="B52" s="174">
        <v>0</v>
      </c>
      <c r="C52" s="174">
        <v>0</v>
      </c>
      <c r="D52" s="174">
        <f t="shared" si="13"/>
        <v>0</v>
      </c>
      <c r="E52" s="174">
        <v>0</v>
      </c>
      <c r="F52" s="174">
        <v>0</v>
      </c>
      <c r="G52" s="174">
        <f t="shared" si="14"/>
        <v>0</v>
      </c>
    </row>
    <row r="53" spans="1:7" x14ac:dyDescent="0.3">
      <c r="A53" s="58" t="s">
        <v>399</v>
      </c>
      <c r="B53" s="47">
        <f>SUM(B54:B60)</f>
        <v>146119646.45999998</v>
      </c>
      <c r="C53" s="47">
        <f t="shared" ref="C53:G53" si="15">SUM(C54:C60)</f>
        <v>40758123.829999998</v>
      </c>
      <c r="D53" s="47">
        <f t="shared" si="15"/>
        <v>186877770.28999999</v>
      </c>
      <c r="E53" s="47">
        <f t="shared" si="15"/>
        <v>30442785.779999997</v>
      </c>
      <c r="F53" s="47">
        <f t="shared" si="15"/>
        <v>27396387.029999997</v>
      </c>
      <c r="G53" s="47">
        <f t="shared" si="15"/>
        <v>156434984.50999999</v>
      </c>
    </row>
    <row r="54" spans="1:7" x14ac:dyDescent="0.3">
      <c r="A54" s="80" t="s">
        <v>400</v>
      </c>
      <c r="B54" s="175">
        <v>4559413.16</v>
      </c>
      <c r="C54" s="175">
        <v>2781759.59</v>
      </c>
      <c r="D54" s="174">
        <f t="shared" ref="D54:D60" si="16">B54+C54</f>
        <v>7341172.75</v>
      </c>
      <c r="E54" s="175">
        <v>709826.31</v>
      </c>
      <c r="F54" s="175">
        <v>709826.31</v>
      </c>
      <c r="G54" s="174">
        <f t="shared" ref="G54:G60" si="17">D54-E54</f>
        <v>6631346.4399999995</v>
      </c>
    </row>
    <row r="55" spans="1:7" x14ac:dyDescent="0.3">
      <c r="A55" s="80" t="s">
        <v>401</v>
      </c>
      <c r="B55" s="175">
        <v>127373018.52</v>
      </c>
      <c r="C55" s="175">
        <v>37876364.240000002</v>
      </c>
      <c r="D55" s="174">
        <f t="shared" si="16"/>
        <v>165249382.75999999</v>
      </c>
      <c r="E55" s="175">
        <v>28421799.469999999</v>
      </c>
      <c r="F55" s="175">
        <v>25375400.719999999</v>
      </c>
      <c r="G55" s="174">
        <f t="shared" si="17"/>
        <v>136827583.28999999</v>
      </c>
    </row>
    <row r="56" spans="1:7" x14ac:dyDescent="0.3">
      <c r="A56" s="80" t="s">
        <v>402</v>
      </c>
      <c r="B56" s="174">
        <v>0</v>
      </c>
      <c r="C56" s="174">
        <v>0</v>
      </c>
      <c r="D56" s="174">
        <f t="shared" si="16"/>
        <v>0</v>
      </c>
      <c r="E56" s="174">
        <v>0</v>
      </c>
      <c r="F56" s="174">
        <v>0</v>
      </c>
      <c r="G56" s="174">
        <f t="shared" si="17"/>
        <v>0</v>
      </c>
    </row>
    <row r="57" spans="1:7" x14ac:dyDescent="0.3">
      <c r="A57" s="81" t="s">
        <v>403</v>
      </c>
      <c r="B57" s="175">
        <v>5313839.78</v>
      </c>
      <c r="C57" s="175">
        <v>0</v>
      </c>
      <c r="D57" s="174">
        <f t="shared" si="16"/>
        <v>5313839.78</v>
      </c>
      <c r="E57" s="175">
        <v>15160</v>
      </c>
      <c r="F57" s="175">
        <v>15160</v>
      </c>
      <c r="G57" s="174">
        <f t="shared" si="17"/>
        <v>5298679.78</v>
      </c>
    </row>
    <row r="58" spans="1:7" x14ac:dyDescent="0.3">
      <c r="A58" s="80" t="s">
        <v>404</v>
      </c>
      <c r="B58" s="174">
        <v>0</v>
      </c>
      <c r="C58" s="174">
        <v>0</v>
      </c>
      <c r="D58" s="174">
        <f t="shared" si="16"/>
        <v>0</v>
      </c>
      <c r="E58" s="174">
        <v>0</v>
      </c>
      <c r="F58" s="174">
        <v>0</v>
      </c>
      <c r="G58" s="174">
        <f t="shared" si="17"/>
        <v>0</v>
      </c>
    </row>
    <row r="59" spans="1:7" x14ac:dyDescent="0.3">
      <c r="A59" s="80" t="s">
        <v>405</v>
      </c>
      <c r="B59" s="175">
        <v>8873375</v>
      </c>
      <c r="C59" s="175">
        <v>0</v>
      </c>
      <c r="D59" s="174">
        <f t="shared" si="16"/>
        <v>8873375</v>
      </c>
      <c r="E59" s="175">
        <v>1296000</v>
      </c>
      <c r="F59" s="175">
        <v>1296000</v>
      </c>
      <c r="G59" s="174">
        <f t="shared" si="17"/>
        <v>7577375</v>
      </c>
    </row>
    <row r="60" spans="1:7" x14ac:dyDescent="0.3">
      <c r="A60" s="80" t="s">
        <v>406</v>
      </c>
      <c r="B60" s="175">
        <v>0</v>
      </c>
      <c r="C60" s="175">
        <v>100000</v>
      </c>
      <c r="D60" s="174">
        <f t="shared" si="16"/>
        <v>100000</v>
      </c>
      <c r="E60" s="175">
        <v>0</v>
      </c>
      <c r="F60" s="175">
        <v>0</v>
      </c>
      <c r="G60" s="174">
        <f t="shared" si="17"/>
        <v>100000</v>
      </c>
    </row>
    <row r="61" spans="1:7" x14ac:dyDescent="0.3">
      <c r="A61" s="58" t="s">
        <v>407</v>
      </c>
      <c r="B61" s="47">
        <f>SUM(B62:B70)</f>
        <v>0</v>
      </c>
      <c r="C61" s="47">
        <f t="shared" ref="C61:G61" si="18">SUM(C62:C70)</f>
        <v>0</v>
      </c>
      <c r="D61" s="47">
        <f t="shared" si="18"/>
        <v>0</v>
      </c>
      <c r="E61" s="47">
        <f t="shared" si="18"/>
        <v>0</v>
      </c>
      <c r="F61" s="47">
        <f t="shared" si="18"/>
        <v>0</v>
      </c>
      <c r="G61" s="47">
        <f t="shared" si="18"/>
        <v>0</v>
      </c>
    </row>
    <row r="62" spans="1:7" x14ac:dyDescent="0.3">
      <c r="A62" s="80" t="s">
        <v>408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409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414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417</v>
      </c>
      <c r="B71" s="47">
        <f>SUM(B72:B75)</f>
        <v>0</v>
      </c>
      <c r="C71" s="47">
        <f t="shared" ref="C71:G71" si="19">SUM(C72:C75)</f>
        <v>0</v>
      </c>
      <c r="D71" s="47">
        <f t="shared" si="19"/>
        <v>0</v>
      </c>
      <c r="E71" s="47">
        <f t="shared" si="19"/>
        <v>0</v>
      </c>
      <c r="F71" s="47">
        <f t="shared" si="19"/>
        <v>0</v>
      </c>
      <c r="G71" s="47">
        <f t="shared" si="19"/>
        <v>0</v>
      </c>
    </row>
    <row r="72" spans="1:7" x14ac:dyDescent="0.3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379</v>
      </c>
      <c r="B77" s="4">
        <f>B43+B9</f>
        <v>347773102.44999993</v>
      </c>
      <c r="C77" s="4">
        <f t="shared" ref="C77:G77" si="20">C43+C9</f>
        <v>74133781.569999993</v>
      </c>
      <c r="D77" s="4">
        <f t="shared" si="20"/>
        <v>421906884.01999998</v>
      </c>
      <c r="E77" s="4">
        <f t="shared" si="20"/>
        <v>84471810.800000012</v>
      </c>
      <c r="F77" s="4">
        <f t="shared" si="20"/>
        <v>80965926.819999993</v>
      </c>
      <c r="G77" s="4">
        <f t="shared" si="20"/>
        <v>337435073.22000003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G19 B27:G27 B37:G44 B53:G53 B6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3" zoomScale="75" zoomScaleNormal="75" workbookViewId="0">
      <selection activeCell="B22" sqref="B22:F2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87" t="s">
        <v>423</v>
      </c>
      <c r="B1" s="179"/>
      <c r="C1" s="179"/>
      <c r="D1" s="179"/>
      <c r="E1" s="179"/>
      <c r="F1" s="179"/>
      <c r="G1" s="180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424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82" t="s">
        <v>425</v>
      </c>
      <c r="B7" s="185" t="s">
        <v>298</v>
      </c>
      <c r="C7" s="185"/>
      <c r="D7" s="185"/>
      <c r="E7" s="185"/>
      <c r="F7" s="185"/>
      <c r="G7" s="185" t="s">
        <v>299</v>
      </c>
    </row>
    <row r="8" spans="1:7" ht="28.8" x14ac:dyDescent="0.3">
      <c r="A8" s="183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95"/>
    </row>
    <row r="9" spans="1:7" ht="15.75" customHeight="1" x14ac:dyDescent="0.3">
      <c r="A9" s="26" t="s">
        <v>426</v>
      </c>
      <c r="B9" s="119">
        <f>SUM(B10,B11,B12,B15,B16,B19)</f>
        <v>103927466.31999999</v>
      </c>
      <c r="C9" s="119">
        <f t="shared" ref="C9:G9" si="0">SUM(C10,C11,C12,C15,C16,C19)</f>
        <v>8252367.0800000001</v>
      </c>
      <c r="D9" s="119">
        <f t="shared" si="0"/>
        <v>112179833.39999999</v>
      </c>
      <c r="E9" s="119">
        <f t="shared" si="0"/>
        <v>22364264.239999998</v>
      </c>
      <c r="F9" s="119">
        <f t="shared" si="0"/>
        <v>22364264.239999998</v>
      </c>
      <c r="G9" s="119">
        <f t="shared" si="0"/>
        <v>89815569.159999996</v>
      </c>
    </row>
    <row r="10" spans="1:7" x14ac:dyDescent="0.3">
      <c r="A10" s="58" t="s">
        <v>427</v>
      </c>
      <c r="B10" s="176">
        <v>103927466.31999999</v>
      </c>
      <c r="C10" s="176">
        <v>8252367.0800000001</v>
      </c>
      <c r="D10" s="177">
        <f>B10+C10</f>
        <v>112179833.39999999</v>
      </c>
      <c r="E10" s="176">
        <v>22364264.239999998</v>
      </c>
      <c r="F10" s="176">
        <v>22364264.239999998</v>
      </c>
      <c r="G10" s="76">
        <f>D10-E10</f>
        <v>89815569.159999996</v>
      </c>
    </row>
    <row r="11" spans="1:7" ht="15.75" customHeight="1" x14ac:dyDescent="0.3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437</v>
      </c>
      <c r="B21" s="119">
        <f>SUM(B22,B23,B24,B27,B28,B31)</f>
        <v>7086259.0800000001</v>
      </c>
      <c r="C21" s="119">
        <f t="shared" ref="C21:F21" si="4">SUM(C22,C23,C24,C27,C28,C31)</f>
        <v>6766119.5</v>
      </c>
      <c r="D21" s="119">
        <f t="shared" si="4"/>
        <v>13852378.58</v>
      </c>
      <c r="E21" s="119">
        <f t="shared" si="4"/>
        <v>4181231.31</v>
      </c>
      <c r="F21" s="119">
        <f t="shared" si="4"/>
        <v>4181231.31</v>
      </c>
      <c r="G21" s="119">
        <f>SUM(G22,G23,G24,G27,G28,G31)</f>
        <v>9671147.2699999996</v>
      </c>
    </row>
    <row r="22" spans="1:7" x14ac:dyDescent="0.3">
      <c r="A22" s="58" t="s">
        <v>427</v>
      </c>
      <c r="B22" s="176">
        <v>7086259.0800000001</v>
      </c>
      <c r="C22" s="176">
        <v>6766119.5</v>
      </c>
      <c r="D22" s="177">
        <f>B22+C22</f>
        <v>13852378.58</v>
      </c>
      <c r="E22" s="176">
        <v>4181231.31</v>
      </c>
      <c r="F22" s="176">
        <v>4181231.31</v>
      </c>
      <c r="G22" s="76">
        <f t="shared" ref="G22:G31" si="5">D22-E22</f>
        <v>9671147.2699999996</v>
      </c>
    </row>
    <row r="23" spans="1:7" x14ac:dyDescent="0.3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438</v>
      </c>
      <c r="B33" s="119">
        <f>B21+B9</f>
        <v>111013725.39999999</v>
      </c>
      <c r="C33" s="119">
        <f t="shared" ref="C33:G33" si="8">C21+C9</f>
        <v>15018486.58</v>
      </c>
      <c r="D33" s="119">
        <f t="shared" si="8"/>
        <v>126032211.97999999</v>
      </c>
      <c r="E33" s="119">
        <f t="shared" si="8"/>
        <v>26545495.549999997</v>
      </c>
      <c r="F33" s="119">
        <f t="shared" si="8"/>
        <v>26545495.549999997</v>
      </c>
      <c r="G33" s="119">
        <f t="shared" si="8"/>
        <v>99486716.429999992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purl.org/dc/elements/1.1/"/>
    <ds:schemaRef ds:uri="0c865bf4-0f22-4e4d-b041-7b0c1657e5a8"/>
    <ds:schemaRef ds:uri="http://schemas.microsoft.com/office/2006/metadata/properties"/>
    <ds:schemaRef ds:uri="6aa8a68a-ab09-4ac8-a697-fdce915bc567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RAYITO</cp:lastModifiedBy>
  <cp:revision/>
  <cp:lastPrinted>2024-05-12T03:17:43Z</cp:lastPrinted>
  <dcterms:created xsi:type="dcterms:W3CDTF">2023-03-16T22:14:51Z</dcterms:created>
  <dcterms:modified xsi:type="dcterms:W3CDTF">2024-05-12T03:21:45Z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